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Vertriebssupport\Privatversicherungen\Marktanalyse\Leistungsvergleiche\Haftpflicht Privat\"/>
    </mc:Choice>
  </mc:AlternateContent>
  <workbookProtection workbookAlgorithmName="SHA-512" workbookHashValue="6bjqztrYh8a+rkRB8ny7bMuPViiek6d2MNQqcK6SM7rAs+e3ef/ozbrTq3iZZzKacrXjObea3sfXl3zkbeXWTQ==" workbookSaltValue="DEpuOm1biIOAoYCn88F9xQ==" workbookSpinCount="100000" lockStructure="1"/>
  <bookViews>
    <workbookView xWindow="2790" yWindow="0" windowWidth="25200" windowHeight="12030" tabRatio="602"/>
  </bookViews>
  <sheets>
    <sheet name="PHV-Druck" sheetId="5" r:id="rId1"/>
    <sheet name="PHV-Daten" sheetId="1" state="hidden" r:id="rId2"/>
    <sheet name="PHV-Archiv" sheetId="6" state="hidden" r:id="rId3"/>
    <sheet name="Neuerungen" sheetId="7" state="hidden" r:id="rId4"/>
  </sheets>
  <definedNames>
    <definedName name="Auswahl1">'PHV-Daten'!$AT$3</definedName>
    <definedName name="Auswahl2">'PHV-Daten'!$AU$3</definedName>
    <definedName name="Auswahl3">'PHV-Daten'!$AV$3</definedName>
    <definedName name="AuswMatrix">'PHV-Daten'!$AP$2:$AQ$103</definedName>
    <definedName name="_xlnm.Print_Titles" localSheetId="0">'PHV-Druck'!$A:$A,'PHV-Druck'!$1:$1</definedName>
    <definedName name="Gesmatrix">'PHV-Daten'!$AQ$2:$AQ$40</definedName>
    <definedName name="VergleichMatrix">'PHV-Daten'!$B$1:$AM$245</definedName>
  </definedNames>
  <calcPr calcId="152511"/>
</workbook>
</file>

<file path=xl/calcChain.xml><?xml version="1.0" encoding="utf-8"?>
<calcChain xmlns="http://schemas.openxmlformats.org/spreadsheetml/2006/main">
  <c r="U244" i="1" l="1"/>
  <c r="U240" i="1"/>
  <c r="U226" i="1"/>
  <c r="U187" i="1"/>
  <c r="U151" i="1"/>
  <c r="U137" i="1"/>
  <c r="U129" i="1"/>
  <c r="U95" i="1"/>
  <c r="U75" i="1"/>
  <c r="U36" i="1"/>
  <c r="U6" i="1"/>
  <c r="C244" i="1"/>
  <c r="D244" i="1"/>
  <c r="E244" i="1"/>
  <c r="F244" i="1"/>
  <c r="G244" i="1"/>
  <c r="H244" i="1"/>
  <c r="I244" i="1"/>
  <c r="J244" i="1"/>
  <c r="K244" i="1"/>
  <c r="L244" i="1"/>
  <c r="M244" i="1"/>
  <c r="N244" i="1"/>
  <c r="O244" i="1"/>
  <c r="P244" i="1"/>
  <c r="Q244" i="1"/>
  <c r="R244" i="1"/>
  <c r="S244" i="1"/>
  <c r="T244" i="1"/>
  <c r="V244" i="1"/>
  <c r="W244" i="1"/>
  <c r="X244" i="1"/>
  <c r="Y244" i="1"/>
  <c r="Z244" i="1"/>
  <c r="AA244" i="1"/>
  <c r="AB244" i="1"/>
  <c r="AC244" i="1"/>
  <c r="AD244" i="1"/>
  <c r="AE244" i="1"/>
  <c r="AF244" i="1"/>
  <c r="AG244" i="1"/>
  <c r="AH244" i="1"/>
  <c r="AI244" i="1"/>
  <c r="AJ244" i="1"/>
  <c r="AK244" i="1"/>
  <c r="AL244" i="1"/>
  <c r="AM244" i="1"/>
  <c r="B244" i="1"/>
  <c r="C240" i="1"/>
  <c r="D240" i="1"/>
  <c r="E240" i="1"/>
  <c r="F240" i="1"/>
  <c r="G240" i="1"/>
  <c r="H240" i="1"/>
  <c r="I240" i="1"/>
  <c r="J240" i="1"/>
  <c r="K240" i="1"/>
  <c r="L240" i="1"/>
  <c r="M240" i="1"/>
  <c r="N240" i="1"/>
  <c r="O240" i="1"/>
  <c r="P240" i="1"/>
  <c r="Q240" i="1"/>
  <c r="R240" i="1"/>
  <c r="S240" i="1"/>
  <c r="T240" i="1"/>
  <c r="V240" i="1"/>
  <c r="W240" i="1"/>
  <c r="X240" i="1"/>
  <c r="Y240" i="1"/>
  <c r="Z240" i="1"/>
  <c r="AA240" i="1"/>
  <c r="AB240" i="1"/>
  <c r="AC240" i="1"/>
  <c r="AD240" i="1"/>
  <c r="AE240" i="1"/>
  <c r="AF240" i="1"/>
  <c r="AG240" i="1"/>
  <c r="AH240" i="1"/>
  <c r="AI240" i="1"/>
  <c r="AJ240" i="1"/>
  <c r="AK240" i="1"/>
  <c r="AL240" i="1"/>
  <c r="AM240" i="1"/>
  <c r="B240" i="1"/>
  <c r="C226" i="1"/>
  <c r="D226" i="1"/>
  <c r="E226" i="1"/>
  <c r="F226" i="1"/>
  <c r="G226" i="1"/>
  <c r="H226" i="1"/>
  <c r="I226" i="1"/>
  <c r="J226" i="1"/>
  <c r="K226" i="1"/>
  <c r="L226" i="1"/>
  <c r="M226" i="1"/>
  <c r="N226" i="1"/>
  <c r="O226" i="1"/>
  <c r="P226" i="1"/>
  <c r="Q226" i="1"/>
  <c r="R226" i="1"/>
  <c r="S226" i="1"/>
  <c r="T226" i="1"/>
  <c r="V226" i="1"/>
  <c r="W226" i="1"/>
  <c r="X226" i="1"/>
  <c r="Y226" i="1"/>
  <c r="Z226" i="1"/>
  <c r="AA226" i="1"/>
  <c r="AB226" i="1"/>
  <c r="AC226" i="1"/>
  <c r="AD226" i="1"/>
  <c r="AE226" i="1"/>
  <c r="AF226" i="1"/>
  <c r="AG226" i="1"/>
  <c r="AH226" i="1"/>
  <c r="AI226" i="1"/>
  <c r="AJ226" i="1"/>
  <c r="AK226" i="1"/>
  <c r="AL226" i="1"/>
  <c r="AM226" i="1"/>
  <c r="B226" i="1"/>
  <c r="C187" i="1"/>
  <c r="D187" i="1"/>
  <c r="E187" i="1"/>
  <c r="F187" i="1"/>
  <c r="G187" i="1"/>
  <c r="H187" i="1"/>
  <c r="I187" i="1"/>
  <c r="J187" i="1"/>
  <c r="K187" i="1"/>
  <c r="L187" i="1"/>
  <c r="M187" i="1"/>
  <c r="N187" i="1"/>
  <c r="O187" i="1"/>
  <c r="P187" i="1"/>
  <c r="Q187" i="1"/>
  <c r="R187" i="1"/>
  <c r="S187" i="1"/>
  <c r="T187" i="1"/>
  <c r="V187" i="1"/>
  <c r="W187" i="1"/>
  <c r="X187" i="1"/>
  <c r="Y187" i="1"/>
  <c r="Z187" i="1"/>
  <c r="AA187" i="1"/>
  <c r="AB187" i="1"/>
  <c r="AC187" i="1"/>
  <c r="AD187" i="1"/>
  <c r="AE187" i="1"/>
  <c r="AF187" i="1"/>
  <c r="AG187" i="1"/>
  <c r="AH187" i="1"/>
  <c r="AI187" i="1"/>
  <c r="AJ187" i="1"/>
  <c r="AK187" i="1"/>
  <c r="AL187" i="1"/>
  <c r="AM187" i="1"/>
  <c r="B187" i="1"/>
  <c r="C151" i="1"/>
  <c r="D151" i="1"/>
  <c r="E151" i="1"/>
  <c r="F151" i="1"/>
  <c r="G151" i="1"/>
  <c r="H151" i="1"/>
  <c r="I151" i="1"/>
  <c r="J151" i="1"/>
  <c r="K151" i="1"/>
  <c r="L151" i="1"/>
  <c r="M151" i="1"/>
  <c r="N151" i="1"/>
  <c r="O151" i="1"/>
  <c r="P151" i="1"/>
  <c r="Q151" i="1"/>
  <c r="R151" i="1"/>
  <c r="S151" i="1"/>
  <c r="T151" i="1"/>
  <c r="V151" i="1"/>
  <c r="W151" i="1"/>
  <c r="X151" i="1"/>
  <c r="Y151" i="1"/>
  <c r="Z151" i="1"/>
  <c r="AA151" i="1"/>
  <c r="AB151" i="1"/>
  <c r="AC151" i="1"/>
  <c r="AD151" i="1"/>
  <c r="AE151" i="1"/>
  <c r="AF151" i="1"/>
  <c r="AG151" i="1"/>
  <c r="AH151" i="1"/>
  <c r="AI151" i="1"/>
  <c r="AJ151" i="1"/>
  <c r="AK151" i="1"/>
  <c r="AL151" i="1"/>
  <c r="AM151" i="1"/>
  <c r="B151" i="1"/>
  <c r="C137" i="1"/>
  <c r="D137" i="1"/>
  <c r="E137" i="1"/>
  <c r="F137" i="1"/>
  <c r="G137" i="1"/>
  <c r="H137" i="1"/>
  <c r="I137" i="1"/>
  <c r="J137" i="1"/>
  <c r="K137" i="1"/>
  <c r="L137" i="1"/>
  <c r="M137" i="1"/>
  <c r="N137" i="1"/>
  <c r="O137" i="1"/>
  <c r="P137" i="1"/>
  <c r="Q137" i="1"/>
  <c r="R137" i="1"/>
  <c r="S137" i="1"/>
  <c r="T137" i="1"/>
  <c r="V137" i="1"/>
  <c r="W137" i="1"/>
  <c r="X137" i="1"/>
  <c r="Y137" i="1"/>
  <c r="Z137" i="1"/>
  <c r="AA137" i="1"/>
  <c r="AB137" i="1"/>
  <c r="AC137" i="1"/>
  <c r="AD137" i="1"/>
  <c r="AE137" i="1"/>
  <c r="AF137" i="1"/>
  <c r="AG137" i="1"/>
  <c r="AH137" i="1"/>
  <c r="AI137" i="1"/>
  <c r="AJ137" i="1"/>
  <c r="AK137" i="1"/>
  <c r="AL137" i="1"/>
  <c r="AM137" i="1"/>
  <c r="B137" i="1"/>
  <c r="C129" i="1"/>
  <c r="D129" i="1"/>
  <c r="E129" i="1"/>
  <c r="F129" i="1"/>
  <c r="G129" i="1"/>
  <c r="H129" i="1"/>
  <c r="I129" i="1"/>
  <c r="J129" i="1"/>
  <c r="K129" i="1"/>
  <c r="L129" i="1"/>
  <c r="M129" i="1"/>
  <c r="N129" i="1"/>
  <c r="O129" i="1"/>
  <c r="P129" i="1"/>
  <c r="Q129" i="1"/>
  <c r="R129" i="1"/>
  <c r="S129" i="1"/>
  <c r="T129" i="1"/>
  <c r="V129" i="1"/>
  <c r="W129" i="1"/>
  <c r="X129" i="1"/>
  <c r="Y129" i="1"/>
  <c r="Z129" i="1"/>
  <c r="AA129" i="1"/>
  <c r="AB129" i="1"/>
  <c r="AC129" i="1"/>
  <c r="AD129" i="1"/>
  <c r="AE129" i="1"/>
  <c r="AF129" i="1"/>
  <c r="AG129" i="1"/>
  <c r="AH129" i="1"/>
  <c r="AI129" i="1"/>
  <c r="AJ129" i="1"/>
  <c r="AK129" i="1"/>
  <c r="AL129" i="1"/>
  <c r="AM129" i="1"/>
  <c r="B129" i="1"/>
  <c r="C95" i="1"/>
  <c r="D95" i="1"/>
  <c r="E95" i="1"/>
  <c r="F95" i="1"/>
  <c r="G95" i="1"/>
  <c r="H95" i="1"/>
  <c r="I95" i="1"/>
  <c r="J95" i="1"/>
  <c r="K95" i="1"/>
  <c r="L95" i="1"/>
  <c r="M95" i="1"/>
  <c r="N95" i="1"/>
  <c r="O95" i="1"/>
  <c r="P95" i="1"/>
  <c r="Q95" i="1"/>
  <c r="R95" i="1"/>
  <c r="S95" i="1"/>
  <c r="T95" i="1"/>
  <c r="V95" i="1"/>
  <c r="W95" i="1"/>
  <c r="X95" i="1"/>
  <c r="Y95" i="1"/>
  <c r="Z95" i="1"/>
  <c r="AA95" i="1"/>
  <c r="AB95" i="1"/>
  <c r="AC95" i="1"/>
  <c r="AD95" i="1"/>
  <c r="AE95" i="1"/>
  <c r="AF95" i="1"/>
  <c r="AG95" i="1"/>
  <c r="AH95" i="1"/>
  <c r="AI95" i="1"/>
  <c r="AJ95" i="1"/>
  <c r="AK95" i="1"/>
  <c r="AL95" i="1"/>
  <c r="AM95" i="1"/>
  <c r="B95" i="1"/>
  <c r="C75" i="1"/>
  <c r="D75" i="1"/>
  <c r="E75" i="1"/>
  <c r="F75" i="1"/>
  <c r="G75" i="1"/>
  <c r="H75" i="1"/>
  <c r="I75" i="1"/>
  <c r="J75" i="1"/>
  <c r="K75" i="1"/>
  <c r="L75" i="1"/>
  <c r="M75" i="1"/>
  <c r="N75" i="1"/>
  <c r="O75" i="1"/>
  <c r="P75" i="1"/>
  <c r="Q75" i="1"/>
  <c r="R75" i="1"/>
  <c r="S75" i="1"/>
  <c r="T75" i="1"/>
  <c r="V75" i="1"/>
  <c r="W75" i="1"/>
  <c r="X75" i="1"/>
  <c r="Y75" i="1"/>
  <c r="Z75" i="1"/>
  <c r="AA75" i="1"/>
  <c r="AB75" i="1"/>
  <c r="AC75" i="1"/>
  <c r="AD75" i="1"/>
  <c r="AE75" i="1"/>
  <c r="AF75" i="1"/>
  <c r="AG75" i="1"/>
  <c r="AH75" i="1"/>
  <c r="AI75" i="1"/>
  <c r="AJ75" i="1"/>
  <c r="AK75" i="1"/>
  <c r="AL75" i="1"/>
  <c r="AM75" i="1"/>
  <c r="B75" i="1"/>
  <c r="C36" i="1"/>
  <c r="D36" i="1"/>
  <c r="E36" i="1"/>
  <c r="F36" i="1"/>
  <c r="G36" i="1"/>
  <c r="H36" i="1"/>
  <c r="I36" i="1"/>
  <c r="J36" i="1"/>
  <c r="K36" i="1"/>
  <c r="L36" i="1"/>
  <c r="M36" i="1"/>
  <c r="N36" i="1"/>
  <c r="O36" i="1"/>
  <c r="P36" i="1"/>
  <c r="Q36" i="1"/>
  <c r="R36" i="1"/>
  <c r="S36" i="1"/>
  <c r="T36" i="1"/>
  <c r="V36" i="1"/>
  <c r="W36" i="1"/>
  <c r="X36" i="1"/>
  <c r="Y36" i="1"/>
  <c r="Z36" i="1"/>
  <c r="AA36" i="1"/>
  <c r="AB36" i="1"/>
  <c r="AC36" i="1"/>
  <c r="AD36" i="1"/>
  <c r="AE36" i="1"/>
  <c r="AF36" i="1"/>
  <c r="AG36" i="1"/>
  <c r="AH36" i="1"/>
  <c r="AI36" i="1"/>
  <c r="AJ36" i="1"/>
  <c r="AK36" i="1"/>
  <c r="AL36" i="1"/>
  <c r="AM36" i="1"/>
  <c r="B36" i="1"/>
  <c r="E6" i="1"/>
  <c r="F6" i="1"/>
  <c r="G6" i="1"/>
  <c r="H6" i="1"/>
  <c r="I6" i="1"/>
  <c r="J6" i="1"/>
  <c r="K6" i="1"/>
  <c r="L6" i="1"/>
  <c r="M6" i="1"/>
  <c r="N6" i="1"/>
  <c r="O6" i="1"/>
  <c r="P6" i="1"/>
  <c r="Q6" i="1"/>
  <c r="R6" i="1"/>
  <c r="S6" i="1"/>
  <c r="T6" i="1"/>
  <c r="V6" i="1"/>
  <c r="W6" i="1"/>
  <c r="X6" i="1"/>
  <c r="Y6" i="1"/>
  <c r="Z6" i="1"/>
  <c r="AA6" i="1"/>
  <c r="AB6" i="1"/>
  <c r="AC6" i="1"/>
  <c r="AD6" i="1"/>
  <c r="AE6" i="1"/>
  <c r="AF6" i="1"/>
  <c r="AG6" i="1"/>
  <c r="AH6" i="1"/>
  <c r="AI6" i="1"/>
  <c r="AJ6" i="1"/>
  <c r="AK6" i="1"/>
  <c r="AL6" i="1"/>
  <c r="AM6" i="1"/>
  <c r="D6" i="1"/>
  <c r="C6" i="1"/>
  <c r="B6" i="1"/>
  <c r="CO6" i="6" l="1"/>
  <c r="CO36" i="6"/>
  <c r="CO75" i="6"/>
  <c r="CO95" i="6"/>
  <c r="CO129" i="6"/>
  <c r="CO137" i="6"/>
  <c r="CO151" i="6"/>
  <c r="CO187" i="6"/>
  <c r="CO226" i="6"/>
  <c r="CO240" i="6"/>
  <c r="CO244" i="6"/>
  <c r="CN6" i="6"/>
  <c r="CN36" i="6"/>
  <c r="CN75" i="6"/>
  <c r="CN95" i="6"/>
  <c r="CN129" i="6"/>
  <c r="CN137" i="6"/>
  <c r="CN151" i="6"/>
  <c r="CN187" i="6"/>
  <c r="CN226" i="6"/>
  <c r="CN240" i="6"/>
  <c r="CN244" i="6"/>
  <c r="CC6" i="6" l="1"/>
  <c r="CC36" i="6"/>
  <c r="CC75" i="6"/>
  <c r="CC95" i="6"/>
  <c r="CC129" i="6"/>
  <c r="CC137" i="6"/>
  <c r="CC151" i="6"/>
  <c r="CC187" i="6"/>
  <c r="CC226" i="6"/>
  <c r="CC240" i="6"/>
  <c r="CC244" i="6"/>
  <c r="CA6" i="6"/>
  <c r="CA36" i="6"/>
  <c r="CA75" i="6"/>
  <c r="CA95" i="6"/>
  <c r="CA129" i="6"/>
  <c r="CA137" i="6"/>
  <c r="CA151" i="6"/>
  <c r="CA187" i="6"/>
  <c r="CA226" i="6"/>
  <c r="CA240" i="6"/>
  <c r="CA244" i="6"/>
  <c r="BX6" i="6"/>
  <c r="BX36" i="6"/>
  <c r="BX75" i="6"/>
  <c r="BX95" i="6"/>
  <c r="BX129" i="6"/>
  <c r="BX137" i="6"/>
  <c r="BX151" i="6"/>
  <c r="BX187" i="6"/>
  <c r="BX226" i="6"/>
  <c r="BX240" i="6"/>
  <c r="BX244" i="6"/>
  <c r="AO6" i="6"/>
  <c r="AO36" i="6"/>
  <c r="AO75" i="6"/>
  <c r="AO95" i="6"/>
  <c r="AO129" i="6"/>
  <c r="AO137" i="6"/>
  <c r="AO151" i="6"/>
  <c r="AO187" i="6"/>
  <c r="AO226" i="6"/>
  <c r="AO240" i="6"/>
  <c r="AO244" i="6"/>
  <c r="BO6" i="6"/>
  <c r="BO36" i="6"/>
  <c r="BO75" i="6"/>
  <c r="BO95" i="6"/>
  <c r="BO129" i="6"/>
  <c r="BO137" i="6"/>
  <c r="BO151" i="6"/>
  <c r="BO187" i="6"/>
  <c r="BO226" i="6"/>
  <c r="BO240" i="6"/>
  <c r="BO244" i="6"/>
  <c r="BM6" i="6"/>
  <c r="BM36" i="6"/>
  <c r="BM75" i="6"/>
  <c r="BM95" i="6"/>
  <c r="BM129" i="6"/>
  <c r="BM137" i="6"/>
  <c r="BM151" i="6"/>
  <c r="BM187" i="6"/>
  <c r="BM226" i="6"/>
  <c r="BM240" i="6"/>
  <c r="BM244" i="6"/>
  <c r="BG6" i="6"/>
  <c r="BG36" i="6"/>
  <c r="BG75" i="6"/>
  <c r="BG95" i="6"/>
  <c r="BG129" i="6"/>
  <c r="BG137" i="6"/>
  <c r="BG151" i="6"/>
  <c r="BG187" i="6"/>
  <c r="BG226" i="6"/>
  <c r="BG240" i="6"/>
  <c r="BG244" i="6"/>
  <c r="AJ6" i="6"/>
  <c r="AJ36" i="6"/>
  <c r="AJ75" i="6"/>
  <c r="AJ95" i="6"/>
  <c r="AJ129" i="6"/>
  <c r="AJ137" i="6"/>
  <c r="AJ151" i="6"/>
  <c r="AJ187" i="6"/>
  <c r="AJ226" i="6"/>
  <c r="AJ240" i="6"/>
  <c r="AJ244" i="6"/>
  <c r="AL6" i="6" l="1"/>
  <c r="AL36" i="6"/>
  <c r="AL75" i="6"/>
  <c r="AL95" i="6"/>
  <c r="AL129" i="6"/>
  <c r="AL137" i="6"/>
  <c r="AL151" i="6"/>
  <c r="AL187" i="6"/>
  <c r="AL226" i="6"/>
  <c r="AL240" i="6"/>
  <c r="AL244" i="6"/>
  <c r="G6" i="6"/>
  <c r="G36" i="6"/>
  <c r="G75" i="6"/>
  <c r="G95" i="6"/>
  <c r="G129" i="6"/>
  <c r="G137" i="6"/>
  <c r="G151" i="6"/>
  <c r="G187" i="6"/>
  <c r="G226" i="6"/>
  <c r="G240" i="6"/>
  <c r="G244" i="6"/>
  <c r="F6" i="6"/>
  <c r="F36" i="6"/>
  <c r="F75" i="6"/>
  <c r="F95" i="6"/>
  <c r="F129" i="6"/>
  <c r="F137" i="6"/>
  <c r="F151" i="6"/>
  <c r="F187" i="6"/>
  <c r="F226" i="6"/>
  <c r="F240" i="6"/>
  <c r="F244" i="6"/>
  <c r="E6" i="6"/>
  <c r="E36" i="6"/>
  <c r="E75" i="6"/>
  <c r="E95" i="6"/>
  <c r="E129" i="6"/>
  <c r="E137" i="6"/>
  <c r="E151" i="6"/>
  <c r="E187" i="6"/>
  <c r="E226" i="6"/>
  <c r="E240" i="6"/>
  <c r="E244" i="6"/>
  <c r="N6" i="6" l="1"/>
  <c r="N36" i="6"/>
  <c r="N75" i="6"/>
  <c r="N95" i="6"/>
  <c r="N129" i="6"/>
  <c r="N137" i="6"/>
  <c r="N151" i="6"/>
  <c r="N187" i="6"/>
  <c r="N226" i="6"/>
  <c r="N240" i="6"/>
  <c r="N244" i="6"/>
  <c r="L6" i="6"/>
  <c r="L36" i="6"/>
  <c r="L75" i="6"/>
  <c r="L95" i="6"/>
  <c r="L129" i="6"/>
  <c r="L137" i="6"/>
  <c r="L151" i="6"/>
  <c r="L187" i="6"/>
  <c r="L226" i="6"/>
  <c r="L240" i="6"/>
  <c r="L244" i="6"/>
  <c r="I6" i="6"/>
  <c r="I36" i="6"/>
  <c r="I75" i="6"/>
  <c r="I95" i="6"/>
  <c r="I129" i="6"/>
  <c r="I137" i="6"/>
  <c r="I151" i="6"/>
  <c r="I187" i="6"/>
  <c r="I226" i="6"/>
  <c r="I240" i="6"/>
  <c r="I244" i="6"/>
  <c r="U6" i="6" l="1"/>
  <c r="U36" i="6"/>
  <c r="U75" i="6"/>
  <c r="U95" i="6"/>
  <c r="U129" i="6"/>
  <c r="U137" i="6"/>
  <c r="U151" i="6"/>
  <c r="U187" i="6"/>
  <c r="U226" i="6"/>
  <c r="U240" i="6"/>
  <c r="U244" i="6"/>
  <c r="Y6" i="6"/>
  <c r="Y36" i="6"/>
  <c r="Y75" i="6"/>
  <c r="Y129" i="6"/>
  <c r="Y137" i="6"/>
  <c r="Y151" i="6"/>
  <c r="Y187" i="6"/>
  <c r="Y226" i="6"/>
  <c r="Y240" i="6"/>
  <c r="Y244" i="6"/>
  <c r="W6" i="6"/>
  <c r="W36" i="6"/>
  <c r="W75" i="6"/>
  <c r="W95" i="6"/>
  <c r="W129" i="6"/>
  <c r="W137" i="6"/>
  <c r="W151" i="6"/>
  <c r="W187" i="6"/>
  <c r="W226" i="6"/>
  <c r="W240" i="6"/>
  <c r="W244" i="6"/>
  <c r="AX6" i="6" l="1"/>
  <c r="AX36" i="6"/>
  <c r="AX75" i="6"/>
  <c r="AX95" i="6"/>
  <c r="AX129" i="6"/>
  <c r="AX137" i="6"/>
  <c r="AX151" i="6"/>
  <c r="AX187" i="6"/>
  <c r="AX226" i="6"/>
  <c r="AX240" i="6"/>
  <c r="AX244" i="6"/>
  <c r="AW6" i="6"/>
  <c r="AW36" i="6"/>
  <c r="AW75" i="6"/>
  <c r="AW95" i="6"/>
  <c r="AW129" i="6"/>
  <c r="AW137" i="6"/>
  <c r="AW151" i="6"/>
  <c r="AW187" i="6"/>
  <c r="AW226" i="6"/>
  <c r="AW240" i="6"/>
  <c r="AW244" i="6"/>
  <c r="ER6" i="6"/>
  <c r="ER36" i="6"/>
  <c r="ER75" i="6"/>
  <c r="ER95" i="6"/>
  <c r="ER129" i="6"/>
  <c r="ER137" i="6"/>
  <c r="ER151" i="6"/>
  <c r="ER187" i="6"/>
  <c r="ER226" i="6"/>
  <c r="ER240" i="6"/>
  <c r="ER244" i="6"/>
  <c r="EP6" i="6"/>
  <c r="EP36" i="6"/>
  <c r="EP75" i="6"/>
  <c r="EP95" i="6"/>
  <c r="EP129" i="6"/>
  <c r="EP137" i="6"/>
  <c r="EP151" i="6"/>
  <c r="EP187" i="6"/>
  <c r="EP226" i="6"/>
  <c r="EP240" i="6"/>
  <c r="EP244" i="6"/>
  <c r="FQ6" i="6" l="1"/>
  <c r="FR6" i="6"/>
  <c r="FQ36" i="6"/>
  <c r="FR36" i="6"/>
  <c r="FQ75" i="6"/>
  <c r="FR75" i="6"/>
  <c r="FQ95" i="6"/>
  <c r="FR95" i="6"/>
  <c r="FQ129" i="6"/>
  <c r="FR129" i="6"/>
  <c r="FQ137" i="6"/>
  <c r="FR137" i="6"/>
  <c r="FQ151" i="6"/>
  <c r="FR151" i="6"/>
  <c r="FQ187" i="6"/>
  <c r="FR187" i="6"/>
  <c r="FQ226" i="6"/>
  <c r="FR226" i="6"/>
  <c r="FQ240" i="6"/>
  <c r="FR240" i="6"/>
  <c r="FQ244" i="6"/>
  <c r="FR244" i="6"/>
  <c r="EO6" i="6" l="1"/>
  <c r="EO36" i="6"/>
  <c r="EO75" i="6"/>
  <c r="EO95" i="6"/>
  <c r="EO129" i="6"/>
  <c r="EO137" i="6"/>
  <c r="EO151" i="6"/>
  <c r="EO187" i="6"/>
  <c r="EO226" i="6"/>
  <c r="EO240" i="6"/>
  <c r="EO244" i="6"/>
  <c r="EN6" i="6"/>
  <c r="EN36" i="6"/>
  <c r="EN75" i="6"/>
  <c r="EN95" i="6"/>
  <c r="EN129" i="6"/>
  <c r="EN137" i="6"/>
  <c r="EN151" i="6"/>
  <c r="EN187" i="6"/>
  <c r="EN226" i="6"/>
  <c r="EN240" i="6"/>
  <c r="EN244" i="6"/>
  <c r="EM6" i="6"/>
  <c r="EM36" i="6"/>
  <c r="EM75" i="6"/>
  <c r="EM95" i="6"/>
  <c r="EM129" i="6"/>
  <c r="EM137" i="6"/>
  <c r="EM151" i="6"/>
  <c r="EM187" i="6"/>
  <c r="EM226" i="6"/>
  <c r="EM240" i="6"/>
  <c r="EM244" i="6"/>
  <c r="EL6" i="6"/>
  <c r="EL36" i="6"/>
  <c r="EL75" i="6"/>
  <c r="EL95" i="6"/>
  <c r="EL129" i="6"/>
  <c r="EL137" i="6"/>
  <c r="EL151" i="6"/>
  <c r="EL187" i="6"/>
  <c r="EL226" i="6"/>
  <c r="EL240" i="6"/>
  <c r="EL244" i="6"/>
  <c r="AR244" i="6" l="1"/>
  <c r="AR240" i="6"/>
  <c r="AR226" i="6"/>
  <c r="AR187" i="6"/>
  <c r="AR151" i="6"/>
  <c r="AR137" i="6"/>
  <c r="AR129" i="6"/>
  <c r="AR95" i="6"/>
  <c r="AR75" i="6"/>
  <c r="AR36" i="6"/>
  <c r="AR6" i="6"/>
  <c r="HH244" i="6" l="1"/>
  <c r="HG244" i="6"/>
  <c r="HH240" i="6"/>
  <c r="HG240" i="6"/>
  <c r="HH226" i="6"/>
  <c r="HG226" i="6"/>
  <c r="HH187" i="6"/>
  <c r="HG187" i="6"/>
  <c r="HH151" i="6"/>
  <c r="HG151" i="6"/>
  <c r="HH137" i="6"/>
  <c r="HG137" i="6"/>
  <c r="HH129" i="6"/>
  <c r="HG129" i="6"/>
  <c r="HH95" i="6"/>
  <c r="HG95" i="6"/>
  <c r="HH75" i="6"/>
  <c r="HG75" i="6"/>
  <c r="HH36" i="6"/>
  <c r="HG36" i="6"/>
  <c r="HH6" i="6"/>
  <c r="HG6" i="6"/>
  <c r="FP244" i="6"/>
  <c r="FO244" i="6"/>
  <c r="FP240" i="6"/>
  <c r="FO240" i="6"/>
  <c r="FP226" i="6"/>
  <c r="FO226" i="6"/>
  <c r="FP187" i="6"/>
  <c r="FO187" i="6"/>
  <c r="FP151" i="6"/>
  <c r="FO151" i="6"/>
  <c r="FP137" i="6"/>
  <c r="FO137" i="6"/>
  <c r="FP129" i="6"/>
  <c r="FO129" i="6"/>
  <c r="FP95" i="6"/>
  <c r="FO95" i="6"/>
  <c r="FP75" i="6"/>
  <c r="FO75" i="6"/>
  <c r="FP36" i="6"/>
  <c r="FO36" i="6"/>
  <c r="FP6" i="6"/>
  <c r="FO6" i="6"/>
  <c r="E132" i="5" l="1"/>
  <c r="E117" i="5"/>
  <c r="E105" i="5"/>
  <c r="E72" i="5"/>
  <c r="E38" i="5" l="1"/>
  <c r="E19" i="5"/>
  <c r="E157" i="5" l="1"/>
  <c r="E154" i="5"/>
  <c r="E145" i="5"/>
  <c r="E122" i="5"/>
  <c r="E97" i="5"/>
  <c r="E89" i="5"/>
  <c r="E83" i="5"/>
  <c r="E62" i="5"/>
  <c r="E51" i="5"/>
  <c r="E7" i="5"/>
  <c r="E26" i="5"/>
  <c r="FK6" i="6" l="1"/>
  <c r="FK36" i="6"/>
  <c r="FK75" i="6"/>
  <c r="FK95" i="6"/>
  <c r="FK129" i="6"/>
  <c r="FK137" i="6"/>
  <c r="FK151" i="6"/>
  <c r="FK187" i="6"/>
  <c r="FK226" i="6"/>
  <c r="FK240" i="6"/>
  <c r="FK244" i="6"/>
  <c r="HM151" i="6"/>
  <c r="HK151" i="6"/>
  <c r="HF151" i="6"/>
  <c r="HE151" i="6"/>
  <c r="HD151" i="6"/>
  <c r="HC151" i="6"/>
  <c r="HB151" i="6"/>
  <c r="HA151" i="6"/>
  <c r="GU151" i="6"/>
  <c r="GT151" i="6"/>
  <c r="GS151" i="6"/>
  <c r="GR151" i="6"/>
  <c r="GO151" i="6"/>
  <c r="GK151" i="6"/>
  <c r="GJ151" i="6"/>
  <c r="GG151" i="6"/>
  <c r="GF151" i="6"/>
  <c r="GE151" i="6"/>
  <c r="GD151" i="6"/>
  <c r="GA151" i="6"/>
  <c r="FW151" i="6"/>
  <c r="FS151" i="6"/>
  <c r="FL151" i="6"/>
  <c r="FJ151" i="6"/>
  <c r="FH151" i="6"/>
  <c r="FG151" i="6"/>
  <c r="FF151" i="6"/>
  <c r="FE151" i="6"/>
  <c r="FD151" i="6"/>
  <c r="FA151" i="6"/>
  <c r="EZ151" i="6"/>
  <c r="EU151" i="6"/>
  <c r="ET151" i="6"/>
  <c r="ES151" i="6"/>
  <c r="EQ151" i="6"/>
  <c r="EK151" i="6"/>
  <c r="EJ151" i="6"/>
  <c r="EI151" i="6"/>
  <c r="EH151" i="6"/>
  <c r="EG151" i="6"/>
  <c r="EF151" i="6"/>
  <c r="EE151" i="6"/>
  <c r="ED151" i="6"/>
  <c r="EC151" i="6"/>
  <c r="EB151" i="6"/>
  <c r="EA151" i="6"/>
  <c r="DZ151" i="6"/>
  <c r="DY151" i="6"/>
  <c r="DX151" i="6"/>
  <c r="DW151" i="6"/>
  <c r="DV151" i="6"/>
  <c r="DU151" i="6"/>
  <c r="DT151" i="6"/>
  <c r="DS151" i="6"/>
  <c r="DR151" i="6"/>
  <c r="DQ151" i="6"/>
  <c r="FN6" i="6"/>
  <c r="FN36" i="6"/>
  <c r="FN75" i="6"/>
  <c r="FN95" i="6"/>
  <c r="FN129" i="6"/>
  <c r="FN137" i="6"/>
  <c r="FN151" i="6"/>
  <c r="FN187" i="6"/>
  <c r="FN226" i="6"/>
  <c r="FN240" i="6"/>
  <c r="FN244" i="6"/>
  <c r="FM6" i="6"/>
  <c r="FM36" i="6"/>
  <c r="FM75" i="6"/>
  <c r="FM95" i="6"/>
  <c r="FM129" i="6"/>
  <c r="FM137" i="6"/>
  <c r="FM151" i="6"/>
  <c r="FM187" i="6"/>
  <c r="FM226" i="6"/>
  <c r="FM240" i="6"/>
  <c r="FM244" i="6"/>
  <c r="FG6" i="6" l="1"/>
  <c r="FG36" i="6"/>
  <c r="FG75" i="6"/>
  <c r="FG95" i="6"/>
  <c r="FG129" i="6"/>
  <c r="FG137" i="6"/>
  <c r="FG187" i="6"/>
  <c r="FG226" i="6"/>
  <c r="FG240" i="6"/>
  <c r="FG244" i="6"/>
  <c r="FI6" i="6"/>
  <c r="FI36" i="6"/>
  <c r="FI75" i="6"/>
  <c r="FI95" i="6"/>
  <c r="FI129" i="6"/>
  <c r="FI137" i="6"/>
  <c r="FI151" i="6"/>
  <c r="FI187" i="6"/>
  <c r="FI226" i="6"/>
  <c r="FI240" i="6"/>
  <c r="FI244" i="6"/>
  <c r="FF6" i="6" l="1"/>
  <c r="FF36" i="6"/>
  <c r="FF75" i="6"/>
  <c r="FF95" i="6"/>
  <c r="FF129" i="6"/>
  <c r="FF137" i="6"/>
  <c r="FF187" i="6"/>
  <c r="FF226" i="6"/>
  <c r="FF240" i="6"/>
  <c r="FF244" i="6"/>
  <c r="CK6" i="6" l="1"/>
  <c r="CL6" i="6"/>
  <c r="CM6" i="6"/>
  <c r="CK36" i="6"/>
  <c r="CL36" i="6"/>
  <c r="CM36" i="6"/>
  <c r="CK75" i="6"/>
  <c r="CL75" i="6"/>
  <c r="CM75" i="6"/>
  <c r="CK95" i="6"/>
  <c r="CL95" i="6"/>
  <c r="CM95" i="6"/>
  <c r="CK129" i="6"/>
  <c r="CL129" i="6"/>
  <c r="CM129" i="6"/>
  <c r="CK137" i="6"/>
  <c r="CL137" i="6"/>
  <c r="CM137" i="6"/>
  <c r="CK151" i="6"/>
  <c r="CL151" i="6"/>
  <c r="CM151" i="6"/>
  <c r="CK187" i="6"/>
  <c r="CL187" i="6"/>
  <c r="CM187" i="6"/>
  <c r="CK226" i="6"/>
  <c r="CL226" i="6"/>
  <c r="CM226" i="6"/>
  <c r="CK240" i="6"/>
  <c r="CL240" i="6"/>
  <c r="CM240" i="6"/>
  <c r="CK244" i="6"/>
  <c r="CL244" i="6"/>
  <c r="CM244" i="6"/>
  <c r="HL6" i="6" l="1"/>
  <c r="HL36" i="6"/>
  <c r="HL75" i="6"/>
  <c r="HL95" i="6"/>
  <c r="HL129" i="6"/>
  <c r="HL137" i="6"/>
  <c r="HL151" i="6"/>
  <c r="HL187" i="6"/>
  <c r="HL226" i="6"/>
  <c r="HL240" i="6"/>
  <c r="HL244" i="6"/>
  <c r="HI6" i="6"/>
  <c r="HJ6" i="6"/>
  <c r="HI36" i="6"/>
  <c r="HJ36" i="6"/>
  <c r="HI75" i="6"/>
  <c r="HJ75" i="6"/>
  <c r="HI95" i="6"/>
  <c r="HJ95" i="6"/>
  <c r="HI129" i="6"/>
  <c r="HJ129" i="6"/>
  <c r="HI137" i="6"/>
  <c r="HJ137" i="6"/>
  <c r="HI151" i="6"/>
  <c r="HJ151" i="6"/>
  <c r="HI187" i="6"/>
  <c r="HJ187" i="6"/>
  <c r="HI226" i="6"/>
  <c r="HJ226" i="6"/>
  <c r="HI240" i="6"/>
  <c r="HJ240" i="6"/>
  <c r="HI244" i="6"/>
  <c r="HJ244" i="6"/>
  <c r="GZ6" i="6"/>
  <c r="GZ36" i="6"/>
  <c r="GZ75" i="6"/>
  <c r="GZ95" i="6"/>
  <c r="GZ129" i="6"/>
  <c r="GZ137" i="6"/>
  <c r="GZ151" i="6"/>
  <c r="GZ187" i="6"/>
  <c r="GZ226" i="6"/>
  <c r="GX6" i="6"/>
  <c r="GY6" i="6"/>
  <c r="GX36" i="6"/>
  <c r="GY36" i="6"/>
  <c r="GX75" i="6"/>
  <c r="GY75" i="6"/>
  <c r="GX95" i="6"/>
  <c r="GY95" i="6"/>
  <c r="GX129" i="6"/>
  <c r="GY129" i="6"/>
  <c r="GX137" i="6"/>
  <c r="GY137" i="6"/>
  <c r="GX151" i="6"/>
  <c r="GY151" i="6"/>
  <c r="GX187" i="6"/>
  <c r="GY187" i="6"/>
  <c r="GX226" i="6"/>
  <c r="GY226" i="6"/>
  <c r="GX240" i="6"/>
  <c r="GY240" i="6"/>
  <c r="GX244" i="6"/>
  <c r="GY244" i="6"/>
  <c r="GV6" i="6"/>
  <c r="GW6" i="6"/>
  <c r="GV36" i="6"/>
  <c r="GW36" i="6"/>
  <c r="GV75" i="6"/>
  <c r="GW75" i="6"/>
  <c r="GV95" i="6"/>
  <c r="GW95" i="6"/>
  <c r="GV129" i="6"/>
  <c r="GW129" i="6"/>
  <c r="GV137" i="6"/>
  <c r="GW137" i="6"/>
  <c r="GV151" i="6"/>
  <c r="GW151" i="6"/>
  <c r="GV187" i="6"/>
  <c r="GW187" i="6"/>
  <c r="GV226" i="6"/>
  <c r="GW226" i="6"/>
  <c r="GV240" i="6"/>
  <c r="GW240" i="6"/>
  <c r="GV244" i="6"/>
  <c r="GW244" i="6"/>
  <c r="GQ6" i="6"/>
  <c r="GQ36" i="6"/>
  <c r="GQ75" i="6"/>
  <c r="GQ95" i="6"/>
  <c r="GQ129" i="6"/>
  <c r="GQ137" i="6"/>
  <c r="GQ151" i="6"/>
  <c r="GQ187" i="6"/>
  <c r="GQ226" i="6"/>
  <c r="GQ240" i="6"/>
  <c r="GQ244" i="6"/>
  <c r="GL6" i="6"/>
  <c r="GM6" i="6"/>
  <c r="GN6" i="6"/>
  <c r="GL36" i="6"/>
  <c r="GM36" i="6"/>
  <c r="GN36" i="6"/>
  <c r="GL75" i="6"/>
  <c r="GM75" i="6"/>
  <c r="GN75" i="6"/>
  <c r="GL95" i="6"/>
  <c r="GM95" i="6"/>
  <c r="GN95" i="6"/>
  <c r="GL129" i="6"/>
  <c r="GM129" i="6"/>
  <c r="GN129" i="6"/>
  <c r="GL137" i="6"/>
  <c r="GM137" i="6"/>
  <c r="GN137" i="6"/>
  <c r="GL151" i="6"/>
  <c r="GM151" i="6"/>
  <c r="GN151" i="6"/>
  <c r="GL187" i="6"/>
  <c r="GM187" i="6"/>
  <c r="GN187" i="6"/>
  <c r="GL226" i="6"/>
  <c r="GM226" i="6"/>
  <c r="GN226" i="6"/>
  <c r="GL240" i="6"/>
  <c r="GM240" i="6"/>
  <c r="GN240" i="6"/>
  <c r="GL244" i="6"/>
  <c r="GM244" i="6"/>
  <c r="GN244" i="6"/>
  <c r="GP6" i="6"/>
  <c r="GP36" i="6"/>
  <c r="GP75" i="6"/>
  <c r="GP95" i="6"/>
  <c r="GP129" i="6"/>
  <c r="GP137" i="6"/>
  <c r="GP151" i="6"/>
  <c r="GP187" i="6"/>
  <c r="GP226" i="6"/>
  <c r="GP240" i="6"/>
  <c r="GP244" i="6"/>
  <c r="GH6" i="6"/>
  <c r="GI6" i="6"/>
  <c r="GH36" i="6"/>
  <c r="GI36" i="6"/>
  <c r="GH75" i="6"/>
  <c r="GI75" i="6"/>
  <c r="GH95" i="6"/>
  <c r="GI95" i="6"/>
  <c r="GH129" i="6"/>
  <c r="GI129" i="6"/>
  <c r="GH137" i="6"/>
  <c r="GI137" i="6"/>
  <c r="GH151" i="6"/>
  <c r="GI151" i="6"/>
  <c r="GH187" i="6"/>
  <c r="GI187" i="6"/>
  <c r="GH226" i="6"/>
  <c r="GI226" i="6"/>
  <c r="GH240" i="6"/>
  <c r="GI240" i="6"/>
  <c r="GH244" i="6"/>
  <c r="GI244" i="6"/>
  <c r="GB6" i="6"/>
  <c r="GC6" i="6"/>
  <c r="GB36" i="6"/>
  <c r="GC36" i="6"/>
  <c r="GB75" i="6"/>
  <c r="GC75" i="6"/>
  <c r="GB95" i="6"/>
  <c r="GC95" i="6"/>
  <c r="GB129" i="6"/>
  <c r="GC129" i="6"/>
  <c r="GB137" i="6"/>
  <c r="GC137" i="6"/>
  <c r="GB151" i="6"/>
  <c r="GC151" i="6"/>
  <c r="GB187" i="6"/>
  <c r="GC187" i="6"/>
  <c r="GB226" i="6"/>
  <c r="GC226" i="6"/>
  <c r="GB240" i="6"/>
  <c r="GC240" i="6"/>
  <c r="GB244" i="6"/>
  <c r="GC244" i="6"/>
  <c r="FZ6" i="6"/>
  <c r="FZ36" i="6"/>
  <c r="FZ75" i="6"/>
  <c r="FZ95" i="6"/>
  <c r="FZ129" i="6"/>
  <c r="FZ137" i="6"/>
  <c r="FZ151" i="6"/>
  <c r="FZ187" i="6"/>
  <c r="FZ226" i="6"/>
  <c r="FZ240" i="6"/>
  <c r="FZ244" i="6"/>
  <c r="FX6" i="6"/>
  <c r="FY6" i="6"/>
  <c r="FX36" i="6"/>
  <c r="FY36" i="6"/>
  <c r="FX75" i="6"/>
  <c r="FY75" i="6"/>
  <c r="FX95" i="6"/>
  <c r="FY95" i="6"/>
  <c r="FX129" i="6"/>
  <c r="FY129" i="6"/>
  <c r="FX137" i="6"/>
  <c r="FY137" i="6"/>
  <c r="FX151" i="6"/>
  <c r="FY151" i="6"/>
  <c r="FX187" i="6"/>
  <c r="FY187" i="6"/>
  <c r="FX226" i="6"/>
  <c r="FY226" i="6"/>
  <c r="FX240" i="6"/>
  <c r="FY240" i="6"/>
  <c r="FX244" i="6"/>
  <c r="FY244" i="6"/>
  <c r="FT6" i="6" l="1"/>
  <c r="FU6" i="6"/>
  <c r="FV6" i="6"/>
  <c r="FT36" i="6"/>
  <c r="FU36" i="6"/>
  <c r="FV36" i="6"/>
  <c r="FT75" i="6"/>
  <c r="FU75" i="6"/>
  <c r="FV75" i="6"/>
  <c r="FT95" i="6"/>
  <c r="FU95" i="6"/>
  <c r="FV95" i="6"/>
  <c r="FT129" i="6"/>
  <c r="FU129" i="6"/>
  <c r="FV129" i="6"/>
  <c r="FT137" i="6"/>
  <c r="FU137" i="6"/>
  <c r="FV137" i="6"/>
  <c r="FT151" i="6"/>
  <c r="FU151" i="6"/>
  <c r="FV151" i="6"/>
  <c r="FT187" i="6"/>
  <c r="FU187" i="6"/>
  <c r="FV187" i="6"/>
  <c r="FT226" i="6"/>
  <c r="FU226" i="6"/>
  <c r="FV226" i="6"/>
  <c r="FT240" i="6"/>
  <c r="FU240" i="6"/>
  <c r="FV240" i="6"/>
  <c r="FT244" i="6"/>
  <c r="FU244" i="6"/>
  <c r="FV244" i="6"/>
  <c r="FB6" i="6"/>
  <c r="FC6" i="6"/>
  <c r="FB36" i="6"/>
  <c r="FC36" i="6"/>
  <c r="FB75" i="6"/>
  <c r="FC75" i="6"/>
  <c r="FB95" i="6"/>
  <c r="FC95" i="6"/>
  <c r="FB129" i="6"/>
  <c r="FC129" i="6"/>
  <c r="FB137" i="6"/>
  <c r="FC137" i="6"/>
  <c r="FB151" i="6"/>
  <c r="FC151" i="6"/>
  <c r="FB187" i="6"/>
  <c r="FC187" i="6"/>
  <c r="FB226" i="6"/>
  <c r="FC226" i="6"/>
  <c r="FB240" i="6"/>
  <c r="FC240" i="6"/>
  <c r="FB244" i="6"/>
  <c r="FC244" i="6"/>
  <c r="EW6" i="6"/>
  <c r="EX6" i="6"/>
  <c r="EY6" i="6"/>
  <c r="EW36" i="6"/>
  <c r="EX36" i="6"/>
  <c r="EY36" i="6"/>
  <c r="EW75" i="6"/>
  <c r="EX75" i="6"/>
  <c r="EY75" i="6"/>
  <c r="EW95" i="6"/>
  <c r="EX95" i="6"/>
  <c r="EY95" i="6"/>
  <c r="EW129" i="6"/>
  <c r="EX129" i="6"/>
  <c r="EY129" i="6"/>
  <c r="EW137" i="6"/>
  <c r="EX137" i="6"/>
  <c r="EY137" i="6"/>
  <c r="EW151" i="6"/>
  <c r="EX151" i="6"/>
  <c r="EY151" i="6"/>
  <c r="EW187" i="6"/>
  <c r="EX187" i="6"/>
  <c r="EY187" i="6"/>
  <c r="EW226" i="6"/>
  <c r="EX226" i="6"/>
  <c r="EY226" i="6"/>
  <c r="EW240" i="6"/>
  <c r="EX240" i="6"/>
  <c r="EY240" i="6"/>
  <c r="EW244" i="6"/>
  <c r="EX244" i="6"/>
  <c r="EY244" i="6"/>
  <c r="EV6" i="6"/>
  <c r="EV36" i="6"/>
  <c r="EV75" i="6"/>
  <c r="EV95" i="6"/>
  <c r="EV129" i="6"/>
  <c r="EV137" i="6"/>
  <c r="EV151" i="6"/>
  <c r="EV187" i="6"/>
  <c r="EV226" i="6"/>
  <c r="EV240" i="6"/>
  <c r="EV244" i="6"/>
  <c r="DO6" i="6"/>
  <c r="DO36" i="6"/>
  <c r="DO75" i="6"/>
  <c r="DO95" i="6"/>
  <c r="DO129" i="6"/>
  <c r="DO137" i="6"/>
  <c r="DO151" i="6"/>
  <c r="DO187" i="6"/>
  <c r="DO226" i="6"/>
  <c r="DO240" i="6"/>
  <c r="DO244" i="6"/>
  <c r="DP6" i="6"/>
  <c r="DP36" i="6"/>
  <c r="DP75" i="6"/>
  <c r="DP95" i="6"/>
  <c r="DP129" i="6"/>
  <c r="DP137" i="6"/>
  <c r="DP151" i="6"/>
  <c r="DP187" i="6"/>
  <c r="DP226" i="6"/>
  <c r="DP240" i="6"/>
  <c r="DP244" i="6"/>
  <c r="DN6" i="6"/>
  <c r="DN36" i="6"/>
  <c r="DN75" i="6"/>
  <c r="DN95" i="6"/>
  <c r="DN129" i="6"/>
  <c r="DN137" i="6"/>
  <c r="DN151" i="6"/>
  <c r="DN187" i="6"/>
  <c r="DN226" i="6"/>
  <c r="DN240" i="6"/>
  <c r="DN244" i="6"/>
  <c r="DH6" i="6"/>
  <c r="DH36" i="6"/>
  <c r="DH75" i="6"/>
  <c r="DH95" i="6"/>
  <c r="DH129" i="6"/>
  <c r="DH137" i="6"/>
  <c r="DH151" i="6"/>
  <c r="DH187" i="6"/>
  <c r="DH226" i="6"/>
  <c r="DH240" i="6"/>
  <c r="DH244" i="6"/>
  <c r="DF6" i="6"/>
  <c r="DF36" i="6"/>
  <c r="DF75" i="6"/>
  <c r="DF95" i="6"/>
  <c r="DF129" i="6"/>
  <c r="DF137" i="6"/>
  <c r="DF151" i="6"/>
  <c r="DF187" i="6"/>
  <c r="DF226" i="6"/>
  <c r="DF240" i="6"/>
  <c r="DF244" i="6"/>
  <c r="DA6" i="6"/>
  <c r="DA36" i="6"/>
  <c r="DA75" i="6"/>
  <c r="DA95" i="6"/>
  <c r="DA129" i="6"/>
  <c r="DA137" i="6"/>
  <c r="DA151" i="6"/>
  <c r="DA187" i="6"/>
  <c r="DA226" i="6"/>
  <c r="DA240" i="6"/>
  <c r="DA244" i="6"/>
  <c r="CV6" i="6"/>
  <c r="CZ6" i="6"/>
  <c r="CV36" i="6"/>
  <c r="CZ36" i="6"/>
  <c r="CV75" i="6"/>
  <c r="CZ75" i="6"/>
  <c r="CV95" i="6"/>
  <c r="CZ95" i="6"/>
  <c r="CV129" i="6"/>
  <c r="CZ129" i="6"/>
  <c r="CV137" i="6"/>
  <c r="CZ137" i="6"/>
  <c r="CV151" i="6"/>
  <c r="CZ151" i="6"/>
  <c r="CV187" i="6"/>
  <c r="CZ187" i="6"/>
  <c r="CV226" i="6"/>
  <c r="CZ226" i="6"/>
  <c r="CV240" i="6"/>
  <c r="CZ240" i="6"/>
  <c r="CV244" i="6"/>
  <c r="CZ244" i="6"/>
  <c r="CR6" i="6"/>
  <c r="CR36" i="6"/>
  <c r="CR75" i="6"/>
  <c r="CR95" i="6"/>
  <c r="CR129" i="6"/>
  <c r="CR137" i="6"/>
  <c r="CR151" i="6"/>
  <c r="CR187" i="6"/>
  <c r="CR226" i="6"/>
  <c r="CR240" i="6"/>
  <c r="CR244" i="6"/>
  <c r="DM151" i="6" l="1"/>
  <c r="DL151" i="6"/>
  <c r="DK151" i="6"/>
  <c r="DJ151" i="6"/>
  <c r="DI151" i="6"/>
  <c r="DG151" i="6"/>
  <c r="DE151" i="6"/>
  <c r="DD151" i="6"/>
  <c r="DC151" i="6"/>
  <c r="DB151" i="6"/>
  <c r="CY151" i="6"/>
  <c r="CX151" i="6"/>
  <c r="CW151" i="6"/>
  <c r="CU151" i="6"/>
  <c r="CT151" i="6"/>
  <c r="CS151" i="6"/>
  <c r="CQ151" i="6"/>
  <c r="CP151" i="6"/>
  <c r="CJ151" i="6"/>
  <c r="CI151" i="6"/>
  <c r="CH151" i="6"/>
  <c r="CG151" i="6"/>
  <c r="CF151" i="6"/>
  <c r="CE151" i="6"/>
  <c r="CD151" i="6"/>
  <c r="CB151" i="6"/>
  <c r="BZ151" i="6"/>
  <c r="BY151" i="6"/>
  <c r="BW151" i="6"/>
  <c r="BV151" i="6"/>
  <c r="BU151" i="6"/>
  <c r="BT151" i="6"/>
  <c r="BS151" i="6"/>
  <c r="BR151" i="6"/>
  <c r="BQ151" i="6"/>
  <c r="BP151" i="6"/>
  <c r="BN151" i="6"/>
  <c r="BL151" i="6"/>
  <c r="BK151" i="6"/>
  <c r="BJ151" i="6"/>
  <c r="BI151" i="6"/>
  <c r="BH151" i="6"/>
  <c r="BF151" i="6"/>
  <c r="BE151" i="6"/>
  <c r="BD151" i="6"/>
  <c r="BC151" i="6"/>
  <c r="BB151" i="6"/>
  <c r="BA151" i="6"/>
  <c r="AZ151" i="6"/>
  <c r="AY151" i="6"/>
  <c r="AV151" i="6"/>
  <c r="AU151" i="6"/>
  <c r="AT151" i="6"/>
  <c r="AS151" i="6"/>
  <c r="AQ151" i="6"/>
  <c r="AP151" i="6"/>
  <c r="AN151" i="6"/>
  <c r="AM151" i="6"/>
  <c r="AK151" i="6"/>
  <c r="AI151" i="6"/>
  <c r="AH151" i="6"/>
  <c r="AG151" i="6"/>
  <c r="AF151" i="6"/>
  <c r="AE151" i="6"/>
  <c r="AD151" i="6"/>
  <c r="AC151" i="6"/>
  <c r="AB151" i="6"/>
  <c r="AA151" i="6"/>
  <c r="Z151" i="6"/>
  <c r="X151" i="6"/>
  <c r="V151" i="6"/>
  <c r="T151" i="6"/>
  <c r="S151" i="6"/>
  <c r="R151" i="6"/>
  <c r="Q151" i="6"/>
  <c r="P151" i="6"/>
  <c r="O151" i="6"/>
  <c r="M151" i="6"/>
  <c r="K151" i="6"/>
  <c r="J151" i="6"/>
  <c r="H151" i="6"/>
  <c r="D151" i="6"/>
  <c r="C151" i="6"/>
  <c r="HM137" i="6"/>
  <c r="HK137" i="6"/>
  <c r="HF137" i="6"/>
  <c r="HE137" i="6"/>
  <c r="HD137" i="6"/>
  <c r="HC137" i="6"/>
  <c r="HB137" i="6"/>
  <c r="HA137" i="6"/>
  <c r="GU137" i="6"/>
  <c r="GT137" i="6"/>
  <c r="GS137" i="6"/>
  <c r="GR137" i="6"/>
  <c r="GO137" i="6"/>
  <c r="GK137" i="6"/>
  <c r="GJ137" i="6"/>
  <c r="GG137" i="6"/>
  <c r="GF137" i="6"/>
  <c r="GE137" i="6"/>
  <c r="GD137" i="6"/>
  <c r="GA137" i="6"/>
  <c r="FW137" i="6"/>
  <c r="FS137" i="6"/>
  <c r="FJ137" i="6"/>
  <c r="FL137" i="6"/>
  <c r="FH137" i="6"/>
  <c r="FE137" i="6"/>
  <c r="FD137" i="6"/>
  <c r="FA137" i="6"/>
  <c r="EZ137" i="6"/>
  <c r="EU137" i="6"/>
  <c r="ET137" i="6"/>
  <c r="ES137" i="6"/>
  <c r="EQ137" i="6"/>
  <c r="EK137" i="6"/>
  <c r="EJ137" i="6"/>
  <c r="EI137" i="6"/>
  <c r="EH137" i="6"/>
  <c r="EG137" i="6"/>
  <c r="EF137" i="6"/>
  <c r="EE137" i="6"/>
  <c r="ED137" i="6"/>
  <c r="EC137" i="6"/>
  <c r="EB137" i="6"/>
  <c r="EA137" i="6"/>
  <c r="DZ137" i="6"/>
  <c r="DY137" i="6"/>
  <c r="DX137" i="6"/>
  <c r="DW137" i="6"/>
  <c r="DV137" i="6"/>
  <c r="DU137" i="6"/>
  <c r="DT137" i="6"/>
  <c r="DS137" i="6"/>
  <c r="DR137" i="6"/>
  <c r="DQ137" i="6"/>
  <c r="DM137" i="6"/>
  <c r="DL137" i="6"/>
  <c r="DK137" i="6"/>
  <c r="DJ137" i="6"/>
  <c r="DI137" i="6"/>
  <c r="DG137" i="6"/>
  <c r="DE137" i="6"/>
  <c r="DD137" i="6"/>
  <c r="DC137" i="6"/>
  <c r="DB137" i="6"/>
  <c r="CY137" i="6"/>
  <c r="CX137" i="6"/>
  <c r="CW137" i="6"/>
  <c r="CU137" i="6"/>
  <c r="CT137" i="6"/>
  <c r="CS137" i="6"/>
  <c r="CQ137" i="6"/>
  <c r="CP137" i="6"/>
  <c r="CJ137" i="6"/>
  <c r="CI137" i="6"/>
  <c r="CH137" i="6"/>
  <c r="CG137" i="6"/>
  <c r="CF137" i="6"/>
  <c r="CE137" i="6"/>
  <c r="CD137" i="6"/>
  <c r="CB137" i="6"/>
  <c r="BZ137" i="6"/>
  <c r="BY137" i="6"/>
  <c r="BW137" i="6"/>
  <c r="BV137" i="6"/>
  <c r="BU137" i="6"/>
  <c r="BT137" i="6"/>
  <c r="BS137" i="6"/>
  <c r="BR137" i="6"/>
  <c r="BQ137" i="6"/>
  <c r="BP137" i="6"/>
  <c r="BN137" i="6"/>
  <c r="BL137" i="6"/>
  <c r="BK137" i="6"/>
  <c r="BJ137" i="6"/>
  <c r="BI137" i="6"/>
  <c r="BH137" i="6"/>
  <c r="BF137" i="6"/>
  <c r="BE137" i="6"/>
  <c r="BD137" i="6"/>
  <c r="BC137" i="6"/>
  <c r="BB137" i="6"/>
  <c r="BA137" i="6"/>
  <c r="AZ137" i="6"/>
  <c r="AY137" i="6"/>
  <c r="AV137" i="6"/>
  <c r="AU137" i="6"/>
  <c r="AT137" i="6"/>
  <c r="AS137" i="6"/>
  <c r="AQ137" i="6"/>
  <c r="AP137" i="6"/>
  <c r="AN137" i="6"/>
  <c r="AM137" i="6"/>
  <c r="AK137" i="6"/>
  <c r="AI137" i="6"/>
  <c r="AH137" i="6"/>
  <c r="AG137" i="6"/>
  <c r="AF137" i="6"/>
  <c r="AE137" i="6"/>
  <c r="AD137" i="6"/>
  <c r="AC137" i="6"/>
  <c r="AB137" i="6"/>
  <c r="AA137" i="6"/>
  <c r="Z137" i="6"/>
  <c r="X137" i="6"/>
  <c r="V137" i="6"/>
  <c r="T137" i="6"/>
  <c r="S137" i="6"/>
  <c r="R137" i="6"/>
  <c r="Q137" i="6"/>
  <c r="P137" i="6"/>
  <c r="O137" i="6"/>
  <c r="M137" i="6"/>
  <c r="K137" i="6"/>
  <c r="J137" i="6"/>
  <c r="H137" i="6"/>
  <c r="D137" i="6"/>
  <c r="C137" i="6"/>
  <c r="HM129" i="6"/>
  <c r="HK129" i="6"/>
  <c r="HF129" i="6"/>
  <c r="HE129" i="6"/>
  <c r="HD129" i="6"/>
  <c r="HC129" i="6"/>
  <c r="HB129" i="6"/>
  <c r="HA129" i="6"/>
  <c r="GU129" i="6"/>
  <c r="GT129" i="6"/>
  <c r="GS129" i="6"/>
  <c r="GR129" i="6"/>
  <c r="GO129" i="6"/>
  <c r="GK129" i="6"/>
  <c r="GJ129" i="6"/>
  <c r="GG129" i="6"/>
  <c r="GF129" i="6"/>
  <c r="GE129" i="6"/>
  <c r="GD129" i="6"/>
  <c r="GA129" i="6"/>
  <c r="FW129" i="6"/>
  <c r="FS129" i="6"/>
  <c r="FJ129" i="6"/>
  <c r="FL129" i="6"/>
  <c r="FH129" i="6"/>
  <c r="FE129" i="6"/>
  <c r="FD129" i="6"/>
  <c r="FA129" i="6"/>
  <c r="EZ129" i="6"/>
  <c r="EU129" i="6"/>
  <c r="ET129" i="6"/>
  <c r="ES129" i="6"/>
  <c r="EQ129" i="6"/>
  <c r="EK129" i="6"/>
  <c r="EJ129" i="6"/>
  <c r="EI129" i="6"/>
  <c r="EH129" i="6"/>
  <c r="EG129" i="6"/>
  <c r="EF129" i="6"/>
  <c r="EE129" i="6"/>
  <c r="ED129" i="6"/>
  <c r="EC129" i="6"/>
  <c r="EB129" i="6"/>
  <c r="EA129" i="6"/>
  <c r="DZ129" i="6"/>
  <c r="DY129" i="6"/>
  <c r="DX129" i="6"/>
  <c r="DW129" i="6"/>
  <c r="DV129" i="6"/>
  <c r="DU129" i="6"/>
  <c r="DT129" i="6"/>
  <c r="DS129" i="6"/>
  <c r="DR129" i="6"/>
  <c r="DQ129" i="6"/>
  <c r="DM129" i="6"/>
  <c r="DL129" i="6"/>
  <c r="DK129" i="6"/>
  <c r="DJ129" i="6"/>
  <c r="DI129" i="6"/>
  <c r="DG129" i="6"/>
  <c r="DE129" i="6"/>
  <c r="DD129" i="6"/>
  <c r="DC129" i="6"/>
  <c r="DB129" i="6"/>
  <c r="CY129" i="6"/>
  <c r="CX129" i="6"/>
  <c r="CW129" i="6"/>
  <c r="CU129" i="6"/>
  <c r="CT129" i="6"/>
  <c r="CS129" i="6"/>
  <c r="CQ129" i="6"/>
  <c r="CP129" i="6"/>
  <c r="CJ129" i="6"/>
  <c r="CI129" i="6"/>
  <c r="CH129" i="6"/>
  <c r="CG129" i="6"/>
  <c r="CF129" i="6"/>
  <c r="CE129" i="6"/>
  <c r="CD129" i="6"/>
  <c r="CB129" i="6"/>
  <c r="BZ129" i="6"/>
  <c r="BY129" i="6"/>
  <c r="BW129" i="6"/>
  <c r="BV129" i="6"/>
  <c r="BU129" i="6"/>
  <c r="BT129" i="6"/>
  <c r="BS129" i="6"/>
  <c r="BR129" i="6"/>
  <c r="BQ129" i="6"/>
  <c r="BP129" i="6"/>
  <c r="BN129" i="6"/>
  <c r="BL129" i="6"/>
  <c r="BK129" i="6"/>
  <c r="BJ129" i="6"/>
  <c r="BI129" i="6"/>
  <c r="BH129" i="6"/>
  <c r="BF129" i="6"/>
  <c r="BE129" i="6"/>
  <c r="BD129" i="6"/>
  <c r="BC129" i="6"/>
  <c r="BB129" i="6"/>
  <c r="BA129" i="6"/>
  <c r="AZ129" i="6"/>
  <c r="AY129" i="6"/>
  <c r="AV129" i="6"/>
  <c r="AU129" i="6"/>
  <c r="AT129" i="6"/>
  <c r="AS129" i="6"/>
  <c r="AQ129" i="6"/>
  <c r="AP129" i="6"/>
  <c r="AN129" i="6"/>
  <c r="AM129" i="6"/>
  <c r="AK129" i="6"/>
  <c r="AI129" i="6"/>
  <c r="AH129" i="6"/>
  <c r="AG129" i="6"/>
  <c r="AF129" i="6"/>
  <c r="AE129" i="6"/>
  <c r="AD129" i="6"/>
  <c r="AC129" i="6"/>
  <c r="AB129" i="6"/>
  <c r="AA129" i="6"/>
  <c r="Z129" i="6"/>
  <c r="X129" i="6"/>
  <c r="V129" i="6"/>
  <c r="T129" i="6"/>
  <c r="S129" i="6"/>
  <c r="R129" i="6"/>
  <c r="Q129" i="6"/>
  <c r="P129" i="6"/>
  <c r="O129" i="6"/>
  <c r="M129" i="6"/>
  <c r="K129" i="6"/>
  <c r="J129" i="6"/>
  <c r="H129" i="6"/>
  <c r="D129" i="6"/>
  <c r="C129" i="6"/>
  <c r="HF75" i="6"/>
  <c r="HE75" i="6"/>
  <c r="EK75" i="6"/>
  <c r="EJ75" i="6"/>
  <c r="EI75" i="6"/>
  <c r="EH75" i="6"/>
  <c r="EG75" i="6"/>
  <c r="EF75" i="6"/>
  <c r="EE75" i="6"/>
  <c r="ED75" i="6"/>
  <c r="BY75" i="6"/>
  <c r="BW75" i="6"/>
  <c r="BS75" i="6"/>
  <c r="BL75" i="6"/>
  <c r="AV75" i="6"/>
  <c r="AU75" i="6"/>
  <c r="AQ75" i="6"/>
  <c r="AP75" i="6"/>
  <c r="AN75" i="6"/>
  <c r="AM75" i="6"/>
  <c r="AK75" i="6"/>
  <c r="AI75" i="6"/>
  <c r="X75" i="6"/>
  <c r="V75" i="6"/>
  <c r="T75" i="6"/>
  <c r="O75" i="6"/>
  <c r="M75" i="6"/>
  <c r="H75" i="6"/>
  <c r="D75" i="6"/>
  <c r="C75" i="6"/>
  <c r="BS244" i="6" l="1"/>
  <c r="BS240" i="6"/>
  <c r="BS226" i="6"/>
  <c r="BS187" i="6"/>
  <c r="BS95" i="6"/>
  <c r="BS36" i="6"/>
  <c r="BS6" i="6"/>
  <c r="BW244" i="6"/>
  <c r="BW240" i="6"/>
  <c r="BW226" i="6"/>
  <c r="BW187" i="6"/>
  <c r="BW95" i="6"/>
  <c r="BW36" i="6"/>
  <c r="BW6" i="6"/>
  <c r="BL244" i="6"/>
  <c r="BL240" i="6"/>
  <c r="BL226" i="6"/>
  <c r="BL187" i="6"/>
  <c r="BL95" i="6"/>
  <c r="BL36" i="6"/>
  <c r="BL6" i="6"/>
  <c r="BY244" i="6"/>
  <c r="BY240" i="6"/>
  <c r="BY226" i="6"/>
  <c r="BY187" i="6"/>
  <c r="BY95" i="6"/>
  <c r="BY36" i="6"/>
  <c r="BY6" i="6"/>
  <c r="BZ95" i="6"/>
  <c r="BZ187" i="6"/>
  <c r="BZ240" i="6"/>
  <c r="BZ244" i="6"/>
  <c r="AV244" i="6" l="1"/>
  <c r="AU244" i="6"/>
  <c r="AV240" i="6"/>
  <c r="AU240" i="6"/>
  <c r="AV226" i="6"/>
  <c r="AU226" i="6"/>
  <c r="AV187" i="6"/>
  <c r="AU187" i="6"/>
  <c r="AV95" i="6"/>
  <c r="AU95" i="6"/>
  <c r="AV36" i="6"/>
  <c r="AU36" i="6"/>
  <c r="AV6" i="6"/>
  <c r="AU6" i="6"/>
  <c r="AQ244" i="6"/>
  <c r="AQ240" i="6"/>
  <c r="AQ226" i="6"/>
  <c r="AQ187" i="6"/>
  <c r="AQ95" i="6"/>
  <c r="AQ36" i="6"/>
  <c r="AQ6" i="6"/>
  <c r="AP240" i="6" l="1"/>
  <c r="AP226" i="6"/>
  <c r="AP95" i="6"/>
  <c r="AP36" i="6"/>
  <c r="AP6" i="6"/>
  <c r="AY95" i="6"/>
  <c r="AY187" i="6"/>
  <c r="AY240" i="6"/>
  <c r="AY244" i="6"/>
  <c r="AM226" i="6" l="1"/>
  <c r="AM36" i="6"/>
  <c r="AM6" i="6"/>
  <c r="AK244" i="6"/>
  <c r="AK240" i="6"/>
  <c r="AK226" i="6"/>
  <c r="AK187" i="6"/>
  <c r="AK95" i="6"/>
  <c r="AK36" i="6"/>
  <c r="AK6" i="6"/>
  <c r="AN244" i="6" l="1"/>
  <c r="AN240" i="6"/>
  <c r="AN226" i="6"/>
  <c r="AN187" i="6"/>
  <c r="AN36" i="6"/>
  <c r="AN6" i="6"/>
  <c r="AI240" i="6" l="1"/>
  <c r="AI226" i="6"/>
  <c r="AI187" i="6"/>
  <c r="AI36" i="6"/>
  <c r="AI6" i="6"/>
  <c r="AT3" i="1" l="1"/>
  <c r="AU3" i="1"/>
  <c r="AV3" i="1"/>
  <c r="X244" i="6"/>
  <c r="X240" i="6"/>
  <c r="X226" i="6"/>
  <c r="X187" i="6"/>
  <c r="X95" i="6"/>
  <c r="X36" i="6"/>
  <c r="X6" i="6"/>
  <c r="D133" i="5" l="1"/>
  <c r="D134" i="5"/>
  <c r="C134" i="5"/>
  <c r="C133" i="5"/>
  <c r="B134" i="5"/>
  <c r="B133" i="5"/>
  <c r="D137" i="5"/>
  <c r="D158" i="5"/>
  <c r="D142" i="5"/>
  <c r="D147" i="5"/>
  <c r="D139" i="5"/>
  <c r="D128" i="5"/>
  <c r="D124" i="5"/>
  <c r="D118" i="5"/>
  <c r="D111" i="5"/>
  <c r="D107" i="5"/>
  <c r="D101" i="5"/>
  <c r="D94" i="5"/>
  <c r="D90" i="5"/>
  <c r="D81" i="5"/>
  <c r="D73" i="5"/>
  <c r="D77" i="5"/>
  <c r="D68" i="5"/>
  <c r="D60" i="5"/>
  <c r="D56" i="5"/>
  <c r="D52" i="5"/>
  <c r="D148" i="5"/>
  <c r="D112" i="5"/>
  <c r="D98" i="5"/>
  <c r="D76" i="5"/>
  <c r="D63" i="5"/>
  <c r="D136" i="5"/>
  <c r="D155" i="5"/>
  <c r="D150" i="5"/>
  <c r="D146" i="5"/>
  <c r="D138" i="5"/>
  <c r="D127" i="5"/>
  <c r="D123" i="5"/>
  <c r="D114" i="5"/>
  <c r="D110" i="5"/>
  <c r="D106" i="5"/>
  <c r="D100" i="5"/>
  <c r="D93" i="5"/>
  <c r="D84" i="5"/>
  <c r="D80" i="5"/>
  <c r="D74" i="5"/>
  <c r="D78" i="5"/>
  <c r="D65" i="5"/>
  <c r="D59" i="5"/>
  <c r="D55" i="5"/>
  <c r="D143" i="5"/>
  <c r="D140" i="5"/>
  <c r="D119" i="5"/>
  <c r="D95" i="5"/>
  <c r="D69" i="5"/>
  <c r="D57" i="5"/>
  <c r="D135" i="5"/>
  <c r="D151" i="5"/>
  <c r="D149" i="5"/>
  <c r="D141" i="5"/>
  <c r="D129" i="5"/>
  <c r="D126" i="5"/>
  <c r="D120" i="5"/>
  <c r="D113" i="5"/>
  <c r="D109" i="5"/>
  <c r="D102" i="5"/>
  <c r="D99" i="5"/>
  <c r="D92" i="5"/>
  <c r="D86" i="5"/>
  <c r="D79" i="5"/>
  <c r="D75" i="5"/>
  <c r="D66" i="5"/>
  <c r="D64" i="5"/>
  <c r="D58" i="5"/>
  <c r="D54" i="5"/>
  <c r="D125" i="5"/>
  <c r="D108" i="5"/>
  <c r="D91" i="5"/>
  <c r="D85" i="5"/>
  <c r="D67" i="5"/>
  <c r="D53" i="5"/>
  <c r="C101" i="5"/>
  <c r="C99" i="5"/>
  <c r="C95" i="5"/>
  <c r="C73" i="5"/>
  <c r="C75" i="5"/>
  <c r="C77" i="5"/>
  <c r="C68" i="5"/>
  <c r="C124" i="5"/>
  <c r="C118" i="5"/>
  <c r="C109" i="5"/>
  <c r="C102" i="5"/>
  <c r="C92" i="5"/>
  <c r="C86" i="5"/>
  <c r="C79" i="5"/>
  <c r="C66" i="5"/>
  <c r="C58" i="5"/>
  <c r="C54" i="5"/>
  <c r="C100" i="5"/>
  <c r="C74" i="5"/>
  <c r="C67" i="5"/>
  <c r="C136" i="5"/>
  <c r="C155" i="5"/>
  <c r="C150" i="5"/>
  <c r="C146" i="5"/>
  <c r="C138" i="5"/>
  <c r="C125" i="5"/>
  <c r="C119" i="5"/>
  <c r="C112" i="5"/>
  <c r="C108" i="5"/>
  <c r="C93" i="5"/>
  <c r="C84" i="5"/>
  <c r="C80" i="5"/>
  <c r="C65" i="5"/>
  <c r="C59" i="5"/>
  <c r="C53" i="5"/>
  <c r="C137" i="5"/>
  <c r="C135" i="5"/>
  <c r="C158" i="5"/>
  <c r="C151" i="5"/>
  <c r="C142" i="5"/>
  <c r="C149" i="5"/>
  <c r="C147" i="5"/>
  <c r="C141" i="5"/>
  <c r="C139" i="5"/>
  <c r="C129" i="5"/>
  <c r="C128" i="5"/>
  <c r="C126" i="5"/>
  <c r="C120" i="5"/>
  <c r="C113" i="5"/>
  <c r="C111" i="5"/>
  <c r="C107" i="5"/>
  <c r="C94" i="5"/>
  <c r="C90" i="5"/>
  <c r="C81" i="5"/>
  <c r="C64" i="5"/>
  <c r="C56" i="5"/>
  <c r="C52" i="5"/>
  <c r="C98" i="5"/>
  <c r="C76" i="5"/>
  <c r="C78" i="5"/>
  <c r="C60" i="5"/>
  <c r="C143" i="5"/>
  <c r="C148" i="5"/>
  <c r="C140" i="5"/>
  <c r="C127" i="5"/>
  <c r="C123" i="5"/>
  <c r="C114" i="5"/>
  <c r="C110" i="5"/>
  <c r="C106" i="5"/>
  <c r="C91" i="5"/>
  <c r="C85" i="5"/>
  <c r="C69" i="5"/>
  <c r="C63" i="5"/>
  <c r="C57" i="5"/>
  <c r="C55" i="5"/>
  <c r="B135" i="5"/>
  <c r="B151" i="5"/>
  <c r="B149" i="5"/>
  <c r="B141" i="5"/>
  <c r="B129" i="5"/>
  <c r="B126" i="5"/>
  <c r="B120" i="5"/>
  <c r="B113" i="5"/>
  <c r="B109" i="5"/>
  <c r="B102" i="5"/>
  <c r="B101" i="5"/>
  <c r="B92" i="5"/>
  <c r="B86" i="5"/>
  <c r="B79" i="5"/>
  <c r="B73" i="5"/>
  <c r="B77" i="5"/>
  <c r="B66" i="5"/>
  <c r="B68" i="5"/>
  <c r="B64" i="5"/>
  <c r="B60" i="5"/>
  <c r="B58" i="5"/>
  <c r="B150" i="5"/>
  <c r="B127" i="5"/>
  <c r="B114" i="5"/>
  <c r="B95" i="5"/>
  <c r="B84" i="5"/>
  <c r="B67" i="5"/>
  <c r="B55" i="5"/>
  <c r="B136" i="5"/>
  <c r="B137" i="5"/>
  <c r="B158" i="5"/>
  <c r="B142" i="5"/>
  <c r="B147" i="5"/>
  <c r="B139" i="5"/>
  <c r="B128" i="5"/>
  <c r="B124" i="5"/>
  <c r="B118" i="5"/>
  <c r="B111" i="5"/>
  <c r="B107" i="5"/>
  <c r="B99" i="5"/>
  <c r="B94" i="5"/>
  <c r="B90" i="5"/>
  <c r="B81" i="5"/>
  <c r="B75" i="5"/>
  <c r="B56" i="5"/>
  <c r="B52" i="5"/>
  <c r="B54" i="5"/>
  <c r="B155" i="5"/>
  <c r="B110" i="5"/>
  <c r="B98" i="5"/>
  <c r="B76" i="5"/>
  <c r="B59" i="5"/>
  <c r="B143" i="5"/>
  <c r="B148" i="5"/>
  <c r="B140" i="5"/>
  <c r="B125" i="5"/>
  <c r="B119" i="5"/>
  <c r="B112" i="5"/>
  <c r="B108" i="5"/>
  <c r="B100" i="5"/>
  <c r="B91" i="5"/>
  <c r="B85" i="5"/>
  <c r="B69" i="5"/>
  <c r="B74" i="5"/>
  <c r="B78" i="5"/>
  <c r="B63" i="5"/>
  <c r="B57" i="5"/>
  <c r="B53" i="5"/>
  <c r="B146" i="5"/>
  <c r="B138" i="5"/>
  <c r="B123" i="5"/>
  <c r="B106" i="5"/>
  <c r="B93" i="5"/>
  <c r="B80" i="5"/>
  <c r="B65" i="5"/>
  <c r="V244" i="6"/>
  <c r="V240" i="6"/>
  <c r="V226" i="6"/>
  <c r="V187" i="6"/>
  <c r="V95" i="6"/>
  <c r="V36" i="6"/>
  <c r="V6" i="6"/>
  <c r="T244" i="6"/>
  <c r="T240" i="6"/>
  <c r="T226" i="6"/>
  <c r="T187" i="6"/>
  <c r="T95" i="6"/>
  <c r="T36" i="6"/>
  <c r="T6" i="6"/>
  <c r="EK244" i="6" l="1"/>
  <c r="EJ244" i="6"/>
  <c r="EI244" i="6"/>
  <c r="EH244" i="6"/>
  <c r="EK240" i="6"/>
  <c r="EJ240" i="6"/>
  <c r="EI240" i="6"/>
  <c r="EH240" i="6"/>
  <c r="EK226" i="6"/>
  <c r="EJ226" i="6"/>
  <c r="EI226" i="6"/>
  <c r="EH226" i="6"/>
  <c r="EK187" i="6"/>
  <c r="EJ187" i="6"/>
  <c r="EI187" i="6"/>
  <c r="EH187" i="6"/>
  <c r="EK95" i="6"/>
  <c r="EJ95" i="6"/>
  <c r="EI95" i="6"/>
  <c r="EH95" i="6"/>
  <c r="EK36" i="6"/>
  <c r="EJ36" i="6"/>
  <c r="EI36" i="6"/>
  <c r="EH36" i="6"/>
  <c r="EK6" i="6"/>
  <c r="EJ6" i="6"/>
  <c r="EI6" i="6"/>
  <c r="EH6" i="6"/>
  <c r="O244" i="6" l="1"/>
  <c r="O240" i="6"/>
  <c r="O226" i="6"/>
  <c r="O187" i="6"/>
  <c r="O95" i="6"/>
  <c r="O36" i="6"/>
  <c r="O6" i="6"/>
  <c r="P95" i="6"/>
  <c r="P187" i="6"/>
  <c r="P240" i="6"/>
  <c r="P244" i="6"/>
  <c r="M244" i="6"/>
  <c r="M240" i="6"/>
  <c r="M226" i="6"/>
  <c r="M187" i="6"/>
  <c r="M95" i="6"/>
  <c r="M36" i="6"/>
  <c r="M6" i="6"/>
  <c r="H244" i="6" l="1"/>
  <c r="H240" i="6"/>
  <c r="H226" i="6"/>
  <c r="H187" i="6"/>
  <c r="H95" i="6"/>
  <c r="H36" i="6"/>
  <c r="H6" i="6"/>
  <c r="D244" i="6" l="1"/>
  <c r="D240" i="6"/>
  <c r="D226" i="6"/>
  <c r="D187" i="6"/>
  <c r="D95" i="6"/>
  <c r="D36" i="6"/>
  <c r="D6" i="6"/>
  <c r="J95" i="6"/>
  <c r="J187" i="6"/>
  <c r="J240" i="6"/>
  <c r="J244" i="6"/>
  <c r="C244" i="6" l="1"/>
  <c r="C240" i="6"/>
  <c r="C226" i="6"/>
  <c r="C187" i="6"/>
  <c r="C95" i="6"/>
  <c r="C36" i="6"/>
  <c r="C6" i="6"/>
  <c r="ED6" i="6" l="1"/>
  <c r="EE6" i="6"/>
  <c r="EF6" i="6"/>
  <c r="EG6" i="6"/>
  <c r="ED36" i="6"/>
  <c r="EE36" i="6"/>
  <c r="EF36" i="6"/>
  <c r="EG36" i="6"/>
  <c r="ED95" i="6"/>
  <c r="EE95" i="6"/>
  <c r="EF95" i="6"/>
  <c r="EG95" i="6"/>
  <c r="ED187" i="6"/>
  <c r="EE187" i="6"/>
  <c r="EG187" i="6"/>
  <c r="ED226" i="6"/>
  <c r="EE226" i="6"/>
  <c r="EF226" i="6"/>
  <c r="EG226" i="6"/>
  <c r="EE240" i="6"/>
  <c r="EG240" i="6"/>
  <c r="EE244" i="6"/>
  <c r="EG244" i="6"/>
  <c r="EA95" i="6" l="1"/>
  <c r="EC95" i="6"/>
  <c r="EA187" i="6"/>
  <c r="EC187" i="6"/>
  <c r="EA240" i="6"/>
  <c r="EC240" i="6"/>
  <c r="EA244" i="6"/>
  <c r="EC244" i="6"/>
  <c r="HF6" i="6" l="1"/>
  <c r="HF36" i="6"/>
  <c r="HF95" i="6"/>
  <c r="HF187" i="6"/>
  <c r="HF226" i="6"/>
  <c r="HF240" i="6"/>
  <c r="HF244" i="6"/>
  <c r="HE6" i="6"/>
  <c r="HE36" i="6"/>
  <c r="HE95" i="6"/>
  <c r="HE187" i="6"/>
  <c r="HE226" i="6"/>
  <c r="HE240" i="6"/>
  <c r="HE244" i="6"/>
  <c r="GU244" i="6" l="1"/>
  <c r="GU240" i="6"/>
  <c r="GU187" i="6"/>
  <c r="GU95" i="6"/>
  <c r="GT244" i="6"/>
  <c r="GT240" i="6"/>
  <c r="GT187" i="6"/>
  <c r="GT95" i="6"/>
  <c r="DY244" i="6"/>
  <c r="DX244" i="6"/>
  <c r="DW244" i="6"/>
  <c r="DV244" i="6"/>
  <c r="DY240" i="6"/>
  <c r="DX240" i="6"/>
  <c r="DW240" i="6"/>
  <c r="DV240" i="6"/>
  <c r="DY187" i="6"/>
  <c r="DX187" i="6"/>
  <c r="DW187" i="6"/>
  <c r="DV187" i="6"/>
  <c r="DY95" i="6"/>
  <c r="DX95" i="6"/>
  <c r="DW95" i="6"/>
  <c r="DV95" i="6"/>
  <c r="CD244" i="6"/>
  <c r="CB244" i="6"/>
  <c r="CD240" i="6"/>
  <c r="CB240" i="6"/>
  <c r="CD187" i="6"/>
  <c r="CB187" i="6"/>
  <c r="CD95" i="6"/>
  <c r="CB95" i="6"/>
  <c r="CE95" i="6"/>
  <c r="CF95" i="6"/>
  <c r="CG95" i="6"/>
  <c r="CE187" i="6"/>
  <c r="CF187" i="6"/>
  <c r="CG187" i="6"/>
  <c r="CE240" i="6"/>
  <c r="CF240" i="6"/>
  <c r="CG240" i="6"/>
  <c r="CE244" i="6"/>
  <c r="CF244" i="6"/>
  <c r="CG244" i="6"/>
  <c r="HK95" i="6"/>
  <c r="HK187" i="6"/>
  <c r="HK240" i="6"/>
  <c r="HK244" i="6"/>
  <c r="HM95" i="6"/>
  <c r="HM187" i="6"/>
  <c r="HM240" i="6"/>
  <c r="HM244" i="6"/>
  <c r="GG244" i="6"/>
  <c r="GF244" i="6"/>
  <c r="GG240" i="6"/>
  <c r="GF240" i="6"/>
  <c r="GG187" i="6"/>
  <c r="GF187" i="6"/>
  <c r="GG95" i="6"/>
  <c r="GF95" i="6"/>
  <c r="GJ95" i="6"/>
  <c r="GK95" i="6"/>
  <c r="GJ187" i="6"/>
  <c r="GK187" i="6"/>
  <c r="GJ240" i="6"/>
  <c r="GK240" i="6"/>
  <c r="GJ244" i="6"/>
  <c r="GK244" i="6"/>
  <c r="AE244" i="6" l="1"/>
  <c r="AD244" i="6"/>
  <c r="AC244" i="6"/>
  <c r="AE240" i="6"/>
  <c r="AD240" i="6"/>
  <c r="AC240" i="6"/>
  <c r="AE187" i="6"/>
  <c r="AD187" i="6"/>
  <c r="AC187" i="6"/>
  <c r="AE95" i="6"/>
  <c r="AD95" i="6"/>
  <c r="AC95" i="6"/>
  <c r="BD244" i="6" l="1"/>
  <c r="BC244" i="6"/>
  <c r="BB244" i="6"/>
  <c r="BD240" i="6"/>
  <c r="BC240" i="6"/>
  <c r="BB240" i="6"/>
  <c r="BD187" i="6"/>
  <c r="BC187" i="6"/>
  <c r="BB187" i="6"/>
  <c r="BD95" i="6"/>
  <c r="BC95" i="6"/>
  <c r="BB95" i="6"/>
  <c r="BR95" i="6"/>
  <c r="BR187" i="6"/>
  <c r="BR240" i="6"/>
  <c r="BR244" i="6"/>
  <c r="BV95" i="6"/>
  <c r="BV187" i="6"/>
  <c r="BV244" i="6"/>
  <c r="BV240" i="6"/>
  <c r="BK244" i="6"/>
  <c r="BK240" i="6"/>
  <c r="BK187" i="6"/>
  <c r="BK95" i="6"/>
  <c r="K95" i="6"/>
  <c r="R95" i="6"/>
  <c r="Q95" i="6"/>
  <c r="S95" i="6"/>
  <c r="Z95" i="6"/>
  <c r="AA95" i="6"/>
  <c r="AB95" i="6"/>
  <c r="AZ95" i="6"/>
  <c r="BA95" i="6"/>
  <c r="BE95" i="6"/>
  <c r="BH95" i="6"/>
  <c r="BN95" i="6"/>
  <c r="BI95" i="6"/>
  <c r="BT95" i="6"/>
  <c r="BP95" i="6"/>
  <c r="BF95" i="6"/>
  <c r="BJ95" i="6"/>
  <c r="BU95" i="6"/>
  <c r="BQ95" i="6"/>
  <c r="CH95" i="6"/>
  <c r="CI95" i="6"/>
  <c r="CJ95" i="6"/>
  <c r="CP95" i="6"/>
  <c r="CQ95" i="6"/>
  <c r="CS95" i="6"/>
  <c r="CW95" i="6"/>
  <c r="CT95" i="6"/>
  <c r="CX95" i="6"/>
  <c r="CU95" i="6"/>
  <c r="CY95" i="6"/>
  <c r="DB95" i="6"/>
  <c r="DD95" i="6"/>
  <c r="DC95" i="6"/>
  <c r="DE95" i="6"/>
  <c r="DG95" i="6"/>
  <c r="DI95" i="6"/>
  <c r="DJ95" i="6"/>
  <c r="DK95" i="6"/>
  <c r="DL95" i="6"/>
  <c r="DM95" i="6"/>
  <c r="DQ95" i="6"/>
  <c r="DR95" i="6"/>
  <c r="DS95" i="6"/>
  <c r="DT95" i="6"/>
  <c r="DU95" i="6"/>
  <c r="EQ95" i="6"/>
  <c r="ES95" i="6"/>
  <c r="ET95" i="6"/>
  <c r="EU95" i="6"/>
  <c r="EZ95" i="6"/>
  <c r="FA95" i="6"/>
  <c r="FD95" i="6"/>
  <c r="FE95" i="6"/>
  <c r="FH95" i="6"/>
  <c r="FL95" i="6"/>
  <c r="FJ95" i="6"/>
  <c r="FS95" i="6"/>
  <c r="FW95" i="6"/>
  <c r="GA95" i="6"/>
  <c r="GD95" i="6"/>
  <c r="GE95" i="6"/>
  <c r="GO95" i="6"/>
  <c r="GR95" i="6"/>
  <c r="GS95" i="6"/>
  <c r="HA95" i="6"/>
  <c r="HB95" i="6"/>
  <c r="HC95" i="6"/>
  <c r="HD95" i="6"/>
  <c r="K187" i="6"/>
  <c r="R187" i="6"/>
  <c r="Q187" i="6"/>
  <c r="S187" i="6"/>
  <c r="Z187" i="6"/>
  <c r="AA187" i="6"/>
  <c r="AB187" i="6"/>
  <c r="AZ187" i="6"/>
  <c r="BA187" i="6"/>
  <c r="BE187" i="6"/>
  <c r="BH187" i="6"/>
  <c r="BN187" i="6"/>
  <c r="BI187" i="6"/>
  <c r="BT187" i="6"/>
  <c r="BP187" i="6"/>
  <c r="BF187" i="6"/>
  <c r="BJ187" i="6"/>
  <c r="BU187" i="6"/>
  <c r="BQ187" i="6"/>
  <c r="CH187" i="6"/>
  <c r="CI187" i="6"/>
  <c r="CJ187" i="6"/>
  <c r="CP187" i="6"/>
  <c r="CQ187" i="6"/>
  <c r="CS187" i="6"/>
  <c r="CW187" i="6"/>
  <c r="CT187" i="6"/>
  <c r="CX187" i="6"/>
  <c r="CU187" i="6"/>
  <c r="CY187" i="6"/>
  <c r="DB187" i="6"/>
  <c r="DD187" i="6"/>
  <c r="DC187" i="6"/>
  <c r="DE187" i="6"/>
  <c r="DG187" i="6"/>
  <c r="DI187" i="6"/>
  <c r="DJ187" i="6"/>
  <c r="DK187" i="6"/>
  <c r="DL187" i="6"/>
  <c r="DM187" i="6"/>
  <c r="DQ187" i="6"/>
  <c r="DR187" i="6"/>
  <c r="DS187" i="6"/>
  <c r="DT187" i="6"/>
  <c r="DU187" i="6"/>
  <c r="EQ187" i="6"/>
  <c r="ES187" i="6"/>
  <c r="ET187" i="6"/>
  <c r="EU187" i="6"/>
  <c r="EZ187" i="6"/>
  <c r="FA187" i="6"/>
  <c r="FD187" i="6"/>
  <c r="FE187" i="6"/>
  <c r="FH187" i="6"/>
  <c r="FL187" i="6"/>
  <c r="FJ187" i="6"/>
  <c r="FS187" i="6"/>
  <c r="FW187" i="6"/>
  <c r="GA187" i="6"/>
  <c r="GD187" i="6"/>
  <c r="GE187" i="6"/>
  <c r="GO187" i="6"/>
  <c r="GR187" i="6"/>
  <c r="GS187" i="6"/>
  <c r="HA187" i="6"/>
  <c r="HB187" i="6"/>
  <c r="HC187" i="6"/>
  <c r="HD187" i="6"/>
  <c r="K240" i="6"/>
  <c r="R240" i="6"/>
  <c r="Q240" i="6"/>
  <c r="S240" i="6"/>
  <c r="Z240" i="6"/>
  <c r="AA240" i="6"/>
  <c r="AB240" i="6"/>
  <c r="AZ240" i="6"/>
  <c r="BA240" i="6"/>
  <c r="BE240" i="6"/>
  <c r="BH240" i="6"/>
  <c r="BN240" i="6"/>
  <c r="BI240" i="6"/>
  <c r="BT240" i="6"/>
  <c r="BP240" i="6"/>
  <c r="BF240" i="6"/>
  <c r="BJ240" i="6"/>
  <c r="BU240" i="6"/>
  <c r="BQ240" i="6"/>
  <c r="CH240" i="6"/>
  <c r="CI240" i="6"/>
  <c r="CJ240" i="6"/>
  <c r="CP240" i="6"/>
  <c r="CQ240" i="6"/>
  <c r="CS240" i="6"/>
  <c r="CW240" i="6"/>
  <c r="CT240" i="6"/>
  <c r="CX240" i="6"/>
  <c r="CU240" i="6"/>
  <c r="CY240" i="6"/>
  <c r="DB240" i="6"/>
  <c r="DD240" i="6"/>
  <c r="DC240" i="6"/>
  <c r="DE240" i="6"/>
  <c r="DG240" i="6"/>
  <c r="DI240" i="6"/>
  <c r="DJ240" i="6"/>
  <c r="DK240" i="6"/>
  <c r="DL240" i="6"/>
  <c r="DM240" i="6"/>
  <c r="DQ240" i="6"/>
  <c r="DR240" i="6"/>
  <c r="DS240" i="6"/>
  <c r="DT240" i="6"/>
  <c r="DU240" i="6"/>
  <c r="EQ240" i="6"/>
  <c r="ES240" i="6"/>
  <c r="ET240" i="6"/>
  <c r="EU240" i="6"/>
  <c r="EZ240" i="6"/>
  <c r="FA240" i="6"/>
  <c r="FD240" i="6"/>
  <c r="FE240" i="6"/>
  <c r="FH240" i="6"/>
  <c r="FL240" i="6"/>
  <c r="FJ240" i="6"/>
  <c r="FS240" i="6"/>
  <c r="FW240" i="6"/>
  <c r="GA240" i="6"/>
  <c r="GD240" i="6"/>
  <c r="GE240" i="6"/>
  <c r="GO240" i="6"/>
  <c r="GR240" i="6"/>
  <c r="GS240" i="6"/>
  <c r="HA240" i="6"/>
  <c r="HB240" i="6"/>
  <c r="HC240" i="6"/>
  <c r="HD240" i="6"/>
  <c r="K244" i="6"/>
  <c r="R244" i="6"/>
  <c r="Q244" i="6"/>
  <c r="S244" i="6"/>
  <c r="Z244" i="6"/>
  <c r="AA244" i="6"/>
  <c r="AB244" i="6"/>
  <c r="AZ244" i="6"/>
  <c r="BA244" i="6"/>
  <c r="BE244" i="6"/>
  <c r="BH244" i="6"/>
  <c r="BN244" i="6"/>
  <c r="BI244" i="6"/>
  <c r="BT244" i="6"/>
  <c r="BP244" i="6"/>
  <c r="BF244" i="6"/>
  <c r="BJ244" i="6"/>
  <c r="BU244" i="6"/>
  <c r="BQ244" i="6"/>
  <c r="CH244" i="6"/>
  <c r="CI244" i="6"/>
  <c r="CJ244" i="6"/>
  <c r="CP244" i="6"/>
  <c r="CQ244" i="6"/>
  <c r="CS244" i="6"/>
  <c r="CW244" i="6"/>
  <c r="CT244" i="6"/>
  <c r="CX244" i="6"/>
  <c r="CU244" i="6"/>
  <c r="CY244" i="6"/>
  <c r="DB244" i="6"/>
  <c r="DD244" i="6"/>
  <c r="DC244" i="6"/>
  <c r="DE244" i="6"/>
  <c r="DG244" i="6"/>
  <c r="DI244" i="6"/>
  <c r="DJ244" i="6"/>
  <c r="DK244" i="6"/>
  <c r="DL244" i="6"/>
  <c r="DM244" i="6"/>
  <c r="DQ244" i="6"/>
  <c r="DR244" i="6"/>
  <c r="DS244" i="6"/>
  <c r="DT244" i="6"/>
  <c r="DU244" i="6"/>
  <c r="EQ244" i="6"/>
  <c r="ES244" i="6"/>
  <c r="ET244" i="6"/>
  <c r="EU244" i="6"/>
  <c r="EZ244" i="6"/>
  <c r="FA244" i="6"/>
  <c r="FD244" i="6"/>
  <c r="FE244" i="6"/>
  <c r="FH244" i="6"/>
  <c r="FL244" i="6"/>
  <c r="FJ244" i="6"/>
  <c r="FS244" i="6"/>
  <c r="FW244" i="6"/>
  <c r="GA244" i="6"/>
  <c r="GD244" i="6"/>
  <c r="GE244" i="6"/>
  <c r="GO244" i="6"/>
  <c r="GR244" i="6"/>
  <c r="GS244" i="6"/>
  <c r="HA244" i="6"/>
  <c r="HB244" i="6"/>
  <c r="HC244" i="6"/>
  <c r="HD244" i="6"/>
  <c r="C48" i="5" l="1"/>
  <c r="C43" i="5"/>
  <c r="C39" i="5"/>
  <c r="C32" i="5"/>
  <c r="C27" i="5"/>
  <c r="C20" i="5"/>
  <c r="C14" i="5"/>
  <c r="C46" i="5"/>
  <c r="C42" i="5"/>
  <c r="C35" i="5"/>
  <c r="C31" i="5"/>
  <c r="C23" i="5"/>
  <c r="C22" i="5"/>
  <c r="C45" i="5"/>
  <c r="C41" i="5"/>
  <c r="C34" i="5"/>
  <c r="C29" i="5"/>
  <c r="C24" i="5"/>
  <c r="C16" i="5"/>
  <c r="C33" i="5"/>
  <c r="C15" i="5"/>
  <c r="C47" i="5"/>
  <c r="C28" i="5"/>
  <c r="C44" i="5"/>
  <c r="C21" i="5"/>
  <c r="C40" i="5"/>
  <c r="B48" i="5"/>
  <c r="B44" i="5"/>
  <c r="B40" i="5"/>
  <c r="B33" i="5"/>
  <c r="B28" i="5"/>
  <c r="B22" i="5"/>
  <c r="B15" i="5"/>
  <c r="B47" i="5"/>
  <c r="B43" i="5"/>
  <c r="B41" i="5"/>
  <c r="B32" i="5"/>
  <c r="B24" i="5"/>
  <c r="B16" i="5"/>
  <c r="B31" i="5"/>
  <c r="B23" i="5"/>
  <c r="B29" i="5"/>
  <c r="B42" i="5"/>
  <c r="B20" i="5"/>
  <c r="B46" i="5"/>
  <c r="B39" i="5"/>
  <c r="B14" i="5"/>
  <c r="B35" i="5"/>
  <c r="B27" i="5"/>
  <c r="B45" i="5"/>
  <c r="B21" i="5"/>
  <c r="B34" i="5"/>
  <c r="D46" i="5"/>
  <c r="D42" i="5"/>
  <c r="D35" i="5"/>
  <c r="D31" i="5"/>
  <c r="D23" i="5"/>
  <c r="D20" i="5"/>
  <c r="D45" i="5"/>
  <c r="D41" i="5"/>
  <c r="D34" i="5"/>
  <c r="D29" i="5"/>
  <c r="D24" i="5"/>
  <c r="D16" i="5"/>
  <c r="D48" i="5"/>
  <c r="D44" i="5"/>
  <c r="D40" i="5"/>
  <c r="D33" i="5"/>
  <c r="D28" i="5"/>
  <c r="D21" i="5"/>
  <c r="D15" i="5"/>
  <c r="D43" i="5"/>
  <c r="D22" i="5"/>
  <c r="D27" i="5"/>
  <c r="D39" i="5"/>
  <c r="D14" i="5"/>
  <c r="D47" i="5"/>
  <c r="D32" i="5"/>
  <c r="B12" i="5"/>
  <c r="B10" i="5"/>
  <c r="C9" i="5"/>
  <c r="C4" i="5"/>
  <c r="D8" i="5"/>
  <c r="D4" i="5"/>
  <c r="B4" i="5"/>
  <c r="B9" i="5"/>
  <c r="B8" i="5"/>
  <c r="B11" i="5"/>
  <c r="B13" i="5"/>
  <c r="C11" i="5"/>
  <c r="C12" i="5"/>
  <c r="C13" i="5"/>
  <c r="C8" i="5"/>
  <c r="C10" i="5"/>
  <c r="D9" i="5"/>
  <c r="D12" i="5"/>
  <c r="D11" i="5"/>
  <c r="D13" i="5"/>
  <c r="D10" i="5"/>
  <c r="D117" i="5" l="1"/>
  <c r="D132" i="5"/>
  <c r="C117" i="5"/>
  <c r="C132" i="5"/>
  <c r="B117" i="5"/>
  <c r="B132" i="5"/>
  <c r="B72" i="5"/>
  <c r="B105" i="5"/>
  <c r="C72" i="5"/>
  <c r="C105" i="5"/>
  <c r="D72" i="5"/>
  <c r="D105" i="5"/>
  <c r="D19" i="5"/>
  <c r="D38" i="5"/>
  <c r="B19" i="5"/>
  <c r="B38" i="5"/>
  <c r="C19" i="5"/>
  <c r="C38" i="5"/>
  <c r="D154" i="5"/>
  <c r="D122" i="5"/>
  <c r="D89" i="5"/>
  <c r="D62" i="5"/>
  <c r="D26" i="5"/>
  <c r="D97" i="5"/>
  <c r="D51" i="5"/>
  <c r="D157" i="5"/>
  <c r="D145" i="5"/>
  <c r="D83" i="5"/>
  <c r="D7" i="5"/>
  <c r="B122" i="5"/>
  <c r="B62" i="5"/>
  <c r="B157" i="5"/>
  <c r="B26" i="5"/>
  <c r="B145" i="5"/>
  <c r="B83" i="5"/>
  <c r="B7" i="5"/>
  <c r="B51" i="5"/>
  <c r="B154" i="5"/>
  <c r="B89" i="5"/>
  <c r="B97" i="5"/>
  <c r="C26" i="5"/>
  <c r="C145" i="5"/>
  <c r="C89" i="5"/>
  <c r="C62" i="5"/>
  <c r="C7" i="5"/>
  <c r="C154" i="5"/>
  <c r="C51" i="5"/>
  <c r="C157" i="5"/>
  <c r="C122" i="5"/>
  <c r="C97" i="5"/>
  <c r="C83" i="5"/>
</calcChain>
</file>

<file path=xl/sharedStrings.xml><?xml version="1.0" encoding="utf-8"?>
<sst xmlns="http://schemas.openxmlformats.org/spreadsheetml/2006/main" count="49593" uniqueCount="8795">
  <si>
    <t>bis 5.000 €</t>
  </si>
  <si>
    <t>Diensthaftpflicht</t>
  </si>
  <si>
    <t>Lehrerhaftpflicht</t>
  </si>
  <si>
    <t>Regressansprüche von Sozialversicherungsträgern etc.</t>
  </si>
  <si>
    <t>Gemeinschaftsanlagen bei Einfamilienhäusern</t>
  </si>
  <si>
    <t>Allmählichkeitsschäden</t>
  </si>
  <si>
    <t>Bauherrenhaftpflicht</t>
  </si>
  <si>
    <t>Hausangestellte</t>
  </si>
  <si>
    <t>Radfahrer</t>
  </si>
  <si>
    <t>Waffen (erlaubter privater Besitz und Gebrauch)</t>
  </si>
  <si>
    <t>Halten zahmer Haustiere (nicht Hunde, Pferde, Rinder)</t>
  </si>
  <si>
    <t>keine Kampfhunde</t>
  </si>
  <si>
    <t>vorübergehender Aufenthalt im Ausland</t>
  </si>
  <si>
    <t>eigene oder fremde Schlauch-, Ruder- oder Paddelboote</t>
  </si>
  <si>
    <t>50 l/kg
max. 150 l/kg gesamt</t>
  </si>
  <si>
    <t>Gewässerschaden Restrisiko</t>
  </si>
  <si>
    <t>Besitz und Verwendung von ferngelenkten Modellfahrzeugen</t>
  </si>
  <si>
    <t>Abwasserschäden</t>
  </si>
  <si>
    <t>Fortsetzung des Versicherungsschutzes bei Tod des VN bis zur nächsten Beitragsfälligkeit</t>
  </si>
  <si>
    <t>Sachschäden an Einrichtungsgegenständen in Hotel, Ferienwohnung und -haus</t>
  </si>
  <si>
    <t>Benutzung fremder Pferde (z.B. Reiten)</t>
  </si>
  <si>
    <t>Eigenes, selbstgenutztes Wochenend- /Ferienhaus im Inland</t>
  </si>
  <si>
    <t>Ehepartner (nicht Single-Tarif) &amp; eingetragene Lebenspartner</t>
  </si>
  <si>
    <t>Ausübung von Sport (außer Jagd)</t>
  </si>
  <si>
    <t>unbegrenzt</t>
  </si>
  <si>
    <t>-</t>
  </si>
  <si>
    <t>private Abwassergrube</t>
  </si>
  <si>
    <t>Blindenhunde</t>
  </si>
  <si>
    <t>selbstfahrende Arbeitsmaschinen mit Höchstgeschw. 20 km/h</t>
  </si>
  <si>
    <t>bis 2.500 €
150 € SB</t>
  </si>
  <si>
    <t>Gefälligkeitsschäden</t>
  </si>
  <si>
    <t>Versicherte Personen</t>
  </si>
  <si>
    <t>Au-Pairs</t>
  </si>
  <si>
    <t>Haushalt &amp; Familie</t>
  </si>
  <si>
    <t>Gewässerschäden</t>
  </si>
  <si>
    <t>Tiere</t>
  </si>
  <si>
    <t>Nicht gewerbsmäßiges Hüten fremder Hunde/Pferde</t>
  </si>
  <si>
    <t>Heizöltanks</t>
  </si>
  <si>
    <t>Einzelgebinde</t>
  </si>
  <si>
    <t>Notfallhelfer inkl. deren Ansprüche</t>
  </si>
  <si>
    <t>Europa</t>
  </si>
  <si>
    <t>Abhandenkommen von fremden privaten Schlüsseln</t>
  </si>
  <si>
    <t>Abhandenkommen von fremden beruflichen Schlüsseln</t>
  </si>
  <si>
    <t>Tagesmuttertätigkeit unentgeltlich</t>
  </si>
  <si>
    <t>Teilnahme am fachpraktischen Unterricht, z.B. Laborarbeiten</t>
  </si>
  <si>
    <t>max. zwei</t>
  </si>
  <si>
    <t>unbebautes Grundstück</t>
  </si>
  <si>
    <t>bis 2.000 qm
innerh. Europa</t>
  </si>
  <si>
    <t>selbst genutzter und fest installierter Wohnwagen</t>
  </si>
  <si>
    <t>bis 25.000 €
150 € SB</t>
  </si>
  <si>
    <t>bis 2.500 € 
(20% mind 25 € SB)</t>
  </si>
  <si>
    <t>Elektronischer Datenaustausch</t>
  </si>
  <si>
    <t>Kfz bis 6 km/h</t>
  </si>
  <si>
    <t>bis 10 qm Segelfläche 
und max. 5 PS</t>
  </si>
  <si>
    <t>EU, Schweiz, Norwegen</t>
  </si>
  <si>
    <t>150 € SB</t>
  </si>
  <si>
    <t>Bedingungs Update-Garantie</t>
  </si>
  <si>
    <t>3 Jahre</t>
  </si>
  <si>
    <t>bis 1.000 qm
(erweiterbar)</t>
  </si>
  <si>
    <t>auf Anfrage</t>
  </si>
  <si>
    <t>eigene Segelboote, Motorboote</t>
  </si>
  <si>
    <t>Keine</t>
  </si>
  <si>
    <t>Auswahl 1</t>
  </si>
  <si>
    <t>Auswahl 2</t>
  </si>
  <si>
    <t>Auswahl 3</t>
  </si>
  <si>
    <t>zusätzlich versicherbar</t>
  </si>
  <si>
    <t>Vermögensschäden</t>
  </si>
  <si>
    <t>ja</t>
  </si>
  <si>
    <t>250.000 €</t>
  </si>
  <si>
    <t>in Heizöltanks enthalten</t>
  </si>
  <si>
    <t>VHV Klassik Garant</t>
  </si>
  <si>
    <t>bis 50.000 €
150 € SB</t>
  </si>
  <si>
    <t>bis 1.000.000 €</t>
  </si>
  <si>
    <t>Europa: unbegrenzt
weltweit: 5 Jahre</t>
  </si>
  <si>
    <t>gewerblich und privat genutzte Photovoltaikanlage (Verkehrssicherungspflicht)</t>
  </si>
  <si>
    <t>Mietsachschäden an Räumen in Gebäuden</t>
  </si>
  <si>
    <t>ja
max. 5 PS</t>
  </si>
  <si>
    <t>max. eine</t>
  </si>
  <si>
    <t>ja, max. zwei 
abgeschlossene Wohnungen</t>
  </si>
  <si>
    <t>bis 1.000 qm</t>
  </si>
  <si>
    <t>bis 5.000 Liter</t>
  </si>
  <si>
    <t>bis 6.000 Liter</t>
  </si>
  <si>
    <t>bis 10.000 Liter</t>
  </si>
  <si>
    <t>100 l/kg
max. 500 l/kg gesamt</t>
  </si>
  <si>
    <t>in Höhe der VS</t>
  </si>
  <si>
    <t>Europa: unbegrenzt
weltweit: 3 Jahre</t>
  </si>
  <si>
    <t>max. 5 Kinder</t>
  </si>
  <si>
    <t>bis 10.000 €
100 € SB</t>
  </si>
  <si>
    <t>bis 20.000 €
10% mind. 100 € SB</t>
  </si>
  <si>
    <t>bis 10.000 €
10% mind. 100 € SB</t>
  </si>
  <si>
    <t>bis 10.000 €</t>
  </si>
  <si>
    <t>bis 100.000 €</t>
  </si>
  <si>
    <t>sofern kein VS 
für den Halter besteht</t>
  </si>
  <si>
    <t>bis 50.000 €</t>
  </si>
  <si>
    <t>bis 10.000.000 €
auch Grundstücke</t>
  </si>
  <si>
    <t>bis 30.000 €
150 € SB</t>
  </si>
  <si>
    <t>bis 10.000 €
150 € SB</t>
  </si>
  <si>
    <t>bis 15 qm Segelfläche
und max. 5 PS</t>
  </si>
  <si>
    <t>bis 300.000 €</t>
  </si>
  <si>
    <t>Europa: 3 Jahre
weltweit: 1 Jahr</t>
  </si>
  <si>
    <t>50 l/kg
max. 300 l/kg gesamt</t>
  </si>
  <si>
    <t>bis 5.000.000 €</t>
  </si>
  <si>
    <t>Europa: unbegrenzt
weltweit: 1 Jahr</t>
  </si>
  <si>
    <t>bis 200.000 €</t>
  </si>
  <si>
    <t>bis 150.000 €</t>
  </si>
  <si>
    <t>bis 175.000 €</t>
  </si>
  <si>
    <t>bis 2.500 qm</t>
  </si>
  <si>
    <t>unverheiratete Eltern in häuslicher Gemeinschaft lebend</t>
  </si>
  <si>
    <t>unverheiratete Eltern im Altenpflegeheim</t>
  </si>
  <si>
    <t>auch Großeltern</t>
  </si>
  <si>
    <t>Be- und Entladeschäden Kfz</t>
  </si>
  <si>
    <t>bis 2.500 €
100 € SB</t>
  </si>
  <si>
    <t>ja (SB 20%
mind. 50 €, max. 5.000 €)</t>
  </si>
  <si>
    <t>bis 20.000 €
100 € SB</t>
  </si>
  <si>
    <t>bis 15.000 €
100 € SB</t>
  </si>
  <si>
    <t>bis 15.000 €
150 € SB</t>
  </si>
  <si>
    <t>bis 5.000 €
500 € SB</t>
  </si>
  <si>
    <t>bis 1.500 €
100 € SB</t>
  </si>
  <si>
    <t>bis 2.000.000 €
(ab 2.500 € Schadenhöhe)</t>
  </si>
  <si>
    <t>ja
(ab 2.500 € Schadenhöhe)</t>
  </si>
  <si>
    <t>ja
(ab 1.500 € Schadenhöhe)</t>
  </si>
  <si>
    <t>ja
(ab 1.000 € Schadenhöhe)</t>
  </si>
  <si>
    <t>ja
(ab 500 € Schadenhöhe)</t>
  </si>
  <si>
    <t>Forderungsausfalldeckung</t>
  </si>
  <si>
    <t>bis 30.000 €</t>
  </si>
  <si>
    <t>bis 10 kW/p</t>
  </si>
  <si>
    <t>50 l/kg
max. 500 l/kg gesamt</t>
  </si>
  <si>
    <t>keine Motorboote</t>
  </si>
  <si>
    <t>Freizeit &amp; Sport/Hobby</t>
  </si>
  <si>
    <t>auch Großeltern
(mit mind. Pflegestufe I)</t>
  </si>
  <si>
    <t>bis 500 €</t>
  </si>
  <si>
    <t>Windsurfer</t>
  </si>
  <si>
    <t>60 l/kg
max. 500 l/kg gesamt</t>
  </si>
  <si>
    <t>bis 1.000 €</t>
  </si>
  <si>
    <t>1 Jahr</t>
  </si>
  <si>
    <t>Europa: 3 Jahre
weltweit: 2 Jahre</t>
  </si>
  <si>
    <t>nur Einfamilienhaus</t>
  </si>
  <si>
    <t>100 l/kg
max. 1.000 l/kg gesamt</t>
  </si>
  <si>
    <t>bis 250 €</t>
  </si>
  <si>
    <t>bis 2.500 €</t>
  </si>
  <si>
    <t>bs 25.000 €</t>
  </si>
  <si>
    <t>bis 15 qm Segelfläche 
und max. 5 PS</t>
  </si>
  <si>
    <t>bis 500.000 €</t>
  </si>
  <si>
    <t>bis 2.000.000 €</t>
  </si>
  <si>
    <t>max. 80 PS</t>
  </si>
  <si>
    <t>3, 10 oder 50 Mio €</t>
  </si>
  <si>
    <t xml:space="preserve">Ehrenamtliche Tätigkeiten (nicht hoheitlich) </t>
  </si>
  <si>
    <t>ja
bis zu 6 Kinder</t>
  </si>
  <si>
    <t>bis 40.000 €</t>
  </si>
  <si>
    <t>bis 30.000 €
50 € SB</t>
  </si>
  <si>
    <t>in Höhe der VS
(max. 10.000.000 €)</t>
  </si>
  <si>
    <t>bis 1.500 qm</t>
  </si>
  <si>
    <t>degenia classic</t>
  </si>
  <si>
    <t>degenia premium</t>
  </si>
  <si>
    <t>SB 20% 
(mind. 50 €, max. 5.000 €)</t>
  </si>
  <si>
    <t>bis 20.000 €</t>
  </si>
  <si>
    <t>nur eigene</t>
  </si>
  <si>
    <t>nur Segelboote
bis 4m Rumpflänge</t>
  </si>
  <si>
    <t>100.000 €</t>
  </si>
  <si>
    <t>300.000 €</t>
  </si>
  <si>
    <t>ja
bis zu 5 Kinder</t>
  </si>
  <si>
    <t>bis 2.500 €
50 € SB</t>
  </si>
  <si>
    <t>bis 15.000 €
50 € SB</t>
  </si>
  <si>
    <t>Kunde:</t>
  </si>
  <si>
    <t>Datum:</t>
  </si>
  <si>
    <t>Höchsthaftungssumme pauschal für Personen- / Sachschäden</t>
  </si>
  <si>
    <t>Bedingungswerk</t>
  </si>
  <si>
    <t>keine Vermögensschäden</t>
  </si>
  <si>
    <t>nur Krankenfahrstühle</t>
  </si>
  <si>
    <t>ja
(nur Einfamilienhaus)</t>
  </si>
  <si>
    <t>bis 15.000 €</t>
  </si>
  <si>
    <t>AXA BOXplus Extra</t>
  </si>
  <si>
    <t>AXA BOXplus Standard</t>
  </si>
  <si>
    <t>alle Angehörigen 1. Grades</t>
  </si>
  <si>
    <t>EU und EFTA: unbegrenzt
weltweit: 3 Jahre</t>
  </si>
  <si>
    <t>bis 6 Monate</t>
  </si>
  <si>
    <t>bis 4 Monate</t>
  </si>
  <si>
    <t>bis 2.000 qm</t>
  </si>
  <si>
    <t>bis 12.000 Liter</t>
  </si>
  <si>
    <t>nur Motorboote 
ohne FS-Pflicht</t>
  </si>
  <si>
    <t>ja
Motorboote ohne FS-Pflicht</t>
  </si>
  <si>
    <t>ja, auch Radrennen</t>
  </si>
  <si>
    <t>ja
(ab 3.000 € Schadenhöhe)</t>
  </si>
  <si>
    <t>bis 150.000 €
(ab 1.000 € Schadenhöhe)</t>
  </si>
  <si>
    <t>bis 112.500 €
(ab 3.000 € Schadenhöhe)</t>
  </si>
  <si>
    <t>Besonderheiten</t>
  </si>
  <si>
    <t>ja, im Rahmen des eigenen Haushaltes (nicht gewerblich)</t>
  </si>
  <si>
    <t>max. 5 Kinder, im Rahmen des eigenen HH (nicht gewerblich)</t>
  </si>
  <si>
    <t>ja gewerblich, bis zu 6 Kinder,
nicht in Betrieben/Institutionen</t>
  </si>
  <si>
    <t>ja gewerblich, 
nicht in Betrieben/Institutionen</t>
  </si>
  <si>
    <t>Beschädigung sonstiger fremder beweglicher Sachen, die nicht länger als 3 Monate zu privaten Zwecken gemietet, gepachtet oder geliehen
wurden - keine Wertsachen!</t>
  </si>
  <si>
    <t>bis 2.500.000 €</t>
  </si>
  <si>
    <t>bis 15.000 €
250 € SB</t>
  </si>
  <si>
    <t>EU / EFTA: unbegrenzt
weltweit: 5 Jahre</t>
  </si>
  <si>
    <t>gesetzliche Haftpflicht</t>
  </si>
  <si>
    <t>gleichartige Haftpflicht</t>
  </si>
  <si>
    <t>ja
(1.000 € SB)</t>
  </si>
  <si>
    <t>ja gewerblich,
nicht in Betrieben/Institutionen</t>
  </si>
  <si>
    <t>EU /EFTA</t>
  </si>
  <si>
    <t>max. 2</t>
  </si>
  <si>
    <t>ja
(nicht gewerblich)</t>
  </si>
  <si>
    <t xml:space="preserve">bis 5 kWp </t>
  </si>
  <si>
    <t>50 l/kg
max. 1.000 l/kg gesamt</t>
  </si>
  <si>
    <t>bis 3.000 Liter</t>
  </si>
  <si>
    <t xml:space="preserve">zusätzlich versicherbar </t>
  </si>
  <si>
    <t>Vorsorge für 
versicherungspflichtige Hunde in Höhe der vertragl. VS für
versicherungspflichtige Hunde</t>
  </si>
  <si>
    <t>AHB 2009
Stand 08-2009</t>
  </si>
  <si>
    <t>ja
(abwählbar)</t>
  </si>
  <si>
    <t>bis 30.000 €
(abwählbar)</t>
  </si>
  <si>
    <t>ja, im Rahmen des eigenen
Haushalts (nicht gewerblich)</t>
  </si>
  <si>
    <t>Deutschland</t>
  </si>
  <si>
    <t>bis 35.000 €</t>
  </si>
  <si>
    <t>ja, 
max. 75 PS</t>
  </si>
  <si>
    <t>60 l/kg
max. 1.000 l/kg gesamt</t>
  </si>
  <si>
    <t>zustätzlich versicherbar</t>
  </si>
  <si>
    <t>Gelegenheitstätigkeiten für Personen im Ruhestand bis 5.000 € 
Jahresumsatz;
max. 100.000 €</t>
  </si>
  <si>
    <t>AHB 2008
Stand 10-2010</t>
  </si>
  <si>
    <t>AHB 2008
Stand 01-2010</t>
  </si>
  <si>
    <t>BOXplus Extra 05-2009
Stand 02-2010</t>
  </si>
  <si>
    <t>BOXplus Standard 05-2009
Stand 02-2010</t>
  </si>
  <si>
    <t>AHB 2008
Stand 03-2010</t>
  </si>
  <si>
    <t>AHB 2008
Stand 07-2010</t>
  </si>
  <si>
    <t>AHB 2010
Stand 01-2010</t>
  </si>
  <si>
    <t>Stand 01-2001</t>
  </si>
  <si>
    <t>AHB 2008
Stand 06-2009</t>
  </si>
  <si>
    <t>ja
(minderjährig)</t>
  </si>
  <si>
    <t>bis 3.000 € 
500 € SB</t>
  </si>
  <si>
    <t>ja,
in Deutschland</t>
  </si>
  <si>
    <t>bis 100.000 €, bei selbst- 
bewohnten EH unbegrenzt</t>
  </si>
  <si>
    <t>Europa: 3 Monate
weltweit: 1 Jahr</t>
  </si>
  <si>
    <t>zusätzlich versicherbar;
nicht in Betrieben/Institutionen</t>
  </si>
  <si>
    <t>bis 5.000 €
150 € SB</t>
  </si>
  <si>
    <t>bis 20.000 €
150 € SB</t>
  </si>
  <si>
    <t>keine Einschränkung de
 Vers.-Schutzes, wenn Whg.
o. Haus teilweise gewerblich
genutzt werden (z.B. Büro)</t>
  </si>
  <si>
    <t>AHB 2008 (11-2009)
BBR Primus 2009 (08-2010)</t>
  </si>
  <si>
    <t>AHB 2008 (11-2009)
BBR Primus Plus '09 (08-2010)</t>
  </si>
  <si>
    <t>sofern kein Ehepartner/
Lebenspartner vorhanden</t>
  </si>
  <si>
    <t>max. 5 Jahre</t>
  </si>
  <si>
    <t>max. drei</t>
  </si>
  <si>
    <t>ja, 
max. 75 kW</t>
  </si>
  <si>
    <t>auch Kitesurfing</t>
  </si>
  <si>
    <t>bis 5 Jahre</t>
  </si>
  <si>
    <t>3 oder 10 Mio. €</t>
  </si>
  <si>
    <t>3 oder 6 Mio. €</t>
  </si>
  <si>
    <t>6 oder 10 Mio. €</t>
  </si>
  <si>
    <t>50.000 oder 100.000 €</t>
  </si>
  <si>
    <t>bis 5.000 €
(abwählbar)</t>
  </si>
  <si>
    <t>AHB 2010
Stand 10-2010</t>
  </si>
  <si>
    <t xml:space="preserve">ja </t>
  </si>
  <si>
    <t>ja, max. 5 Kinder</t>
  </si>
  <si>
    <t>ja, im Rahmen des eigenen
Haushalts, max. 5 Kinder</t>
  </si>
  <si>
    <t>AHB 2010
Stand 11-2010</t>
  </si>
  <si>
    <t>10 Mio. €</t>
  </si>
  <si>
    <t>5, 8 oder 11 Mio. €</t>
  </si>
  <si>
    <t>3 Mio. €</t>
  </si>
  <si>
    <t>6 Mio. €</t>
  </si>
  <si>
    <t>11 Mio. €</t>
  </si>
  <si>
    <t>5 Mio. €</t>
  </si>
  <si>
    <t>15 Mio. €</t>
  </si>
  <si>
    <t>20 Mio. €</t>
  </si>
  <si>
    <t>50 Mio. €</t>
  </si>
  <si>
    <t>bis 3.000 €</t>
  </si>
  <si>
    <t>bis 10 Mio. €</t>
  </si>
  <si>
    <t>ja, bis 110 kw (150 PS);
max. für 4 Wochen gemietet</t>
  </si>
  <si>
    <t>Hüten fremder Hunde</t>
  </si>
  <si>
    <t>50 l/kg,
max. 500 l/kg gesamt</t>
  </si>
  <si>
    <t>bis 4 m Rumpflänge</t>
  </si>
  <si>
    <t>bis 12 qm Segelfläche
Motorboote ohne FS-Pflicht</t>
  </si>
  <si>
    <t>bis 5 m Rumpflänge,
ohne Motor</t>
  </si>
  <si>
    <t>BB Familie Optimal
Stand 07-2009</t>
  </si>
  <si>
    <t>ja,
max. 15 Kinder</t>
  </si>
  <si>
    <t>ja,
max. 3 Stück über 15 km/h</t>
  </si>
  <si>
    <t>ja
(ab 1 € Schadenhöhe)</t>
  </si>
  <si>
    <t>soweit genannt
bis 10.000 qm</t>
  </si>
  <si>
    <t>bis 50.000 € 
(20%, mind. 50 €)</t>
  </si>
  <si>
    <t>7 oder 10 Mio. €</t>
  </si>
  <si>
    <t>3, 6 oder 10 Mio. €</t>
  </si>
  <si>
    <t>nur alleinstehende</t>
  </si>
  <si>
    <t>innerhalb Europa</t>
  </si>
  <si>
    <t>50l/kg
max. 300 l/kg gesamt</t>
  </si>
  <si>
    <t>bis 5.000 l</t>
  </si>
  <si>
    <t xml:space="preserve">im Rahmen des eigenen
Haushalts, max. 5 Kinder </t>
  </si>
  <si>
    <t>ja
(keine Kampfhunde)</t>
  </si>
  <si>
    <t>BBR Ideal-Schutz
Stand 08-2008</t>
  </si>
  <si>
    <t>bis 5.000 €
(SB 20%, mind. 50 €)</t>
  </si>
  <si>
    <t>bis 3.000 €
(SB 20%, mind. 50 €)</t>
  </si>
  <si>
    <t>bis 15.000 €
(SB 10%, mind. 50 €)</t>
  </si>
  <si>
    <t>bis 10.000 €
(SB 10%, mind. 50 €)</t>
  </si>
  <si>
    <t>bis 2.000 €
(250 € SB)</t>
  </si>
  <si>
    <t>bis 1.500 €
(250 € SB)</t>
  </si>
  <si>
    <t>bis 300.000 €
(SB 20%, mind. 50 €)</t>
  </si>
  <si>
    <t>Segelboote ohne Hilfsmotor,
keine Motorboote</t>
  </si>
  <si>
    <t>mind. Pflegestufe I</t>
  </si>
  <si>
    <t>über den Leistungsbaustein "erweiterte Vorsorge" sind künftige Deckungserweiterungen auch von Mitbewerbern vorsorglich mitversichert</t>
  </si>
  <si>
    <t>bis 10.000 €
(deliktunfähige Personen)</t>
  </si>
  <si>
    <t xml:space="preserve">bis 10.000 €
(deliktunfähige Personen) </t>
  </si>
  <si>
    <t>bis 10.000 qm</t>
  </si>
  <si>
    <t>ja
(max. 10.000.000 €)</t>
  </si>
  <si>
    <t>ja, inkl. Einspeisung von Strom ins offentl. Stromnetz</t>
  </si>
  <si>
    <t>ja, Eigentumswohnung</t>
  </si>
  <si>
    <t>ja
(auch in Pflegeeinrichtungen)</t>
  </si>
  <si>
    <t>bis 50.000 € 
150 € SB</t>
  </si>
  <si>
    <t>bis 6 Kinder</t>
  </si>
  <si>
    <t>ja; auch Skateboard, Inlineskates, Rollschuhe, etc.</t>
  </si>
  <si>
    <t>150 l/kg
max. 1000 l/kg gesamt</t>
  </si>
  <si>
    <t>ja 
(ab 1.500 € Schadenhöhe)</t>
  </si>
  <si>
    <t>Interrisk XXL</t>
  </si>
  <si>
    <t>ja
(keine Mindestschadenhöhe)</t>
  </si>
  <si>
    <t>100 l/kg
max. 1000 l/kg gesamt</t>
  </si>
  <si>
    <t>auch Kinderfahrzeuge
(Golfwagen bis 30 km/h)</t>
  </si>
  <si>
    <t>12 Monate</t>
  </si>
  <si>
    <t>ja 
(max. 6 Monate gemietet)</t>
  </si>
  <si>
    <t>3, 5 oder 10 Mio. €</t>
  </si>
  <si>
    <t>max. 3 Kinder im Rahmen des eigenen Haushalts</t>
  </si>
  <si>
    <t>Einfamilienhaus 
Deutschland</t>
  </si>
  <si>
    <t>bis 30.000 €
(150 € SB)</t>
  </si>
  <si>
    <t>bis 2.000 €
150 € SB</t>
  </si>
  <si>
    <t>Europa: 5 Jahre
weltweit: 2 Jahre</t>
  </si>
  <si>
    <t>Segelboote auch mit Hilfsmotor, max. 10 qm Segelfläche</t>
  </si>
  <si>
    <t>bei deliktunfähigen Kindern 
bis 50.000 € (150 € SB)</t>
  </si>
  <si>
    <t>auch Großeltern/
Onkel/ Tante (alleinstehend)</t>
  </si>
  <si>
    <t>max. 6 Garagen</t>
  </si>
  <si>
    <t>max. 2 Wohungen</t>
  </si>
  <si>
    <t>bis 1 Mio. €</t>
  </si>
  <si>
    <t>AHB 2006 (01-2008)
BBR private Risiken (10-2010)</t>
  </si>
  <si>
    <t>nur als Mitfahrer - Schäden 
beim Öffnen einer Kfz-Tür *</t>
  </si>
  <si>
    <t>ja * ;
Teilnahme Kinder bis 5.000 €</t>
  </si>
  <si>
    <t>ja *</t>
  </si>
  <si>
    <t>Verkehrssicherungspflicht *</t>
  </si>
  <si>
    <t>ja, auch Kite-Sailing-Geräte 
und Segelfahrzeuge</t>
  </si>
  <si>
    <t xml:space="preserve">* nur in Leistungsübersicht genannt;
- Beitragsbefreiung bei 
Arbeitslosigkeit für max. 6 </t>
  </si>
  <si>
    <t>bis 15 kWp
(ohne Einspeiserisiko)</t>
  </si>
  <si>
    <t>über den Leistungsbaustein (versicherbar) "erweiterte Vorsorge" sind künftige Deckungserweiterungen auch von Mitbewerbern vorsorglich mitversichert</t>
  </si>
  <si>
    <t>bis 75.000 €</t>
  </si>
  <si>
    <t>EU/Schweiz/Norwegen: unbegrenzt
weltweit: 1 Jahr</t>
  </si>
  <si>
    <t>zusätzlich versicherbar
(ab 2.500 € Schadenhöhe)</t>
  </si>
  <si>
    <t>205 l/kg
max. 1.000 l/kg gesamt</t>
  </si>
  <si>
    <t>Teilnahme an Betriebspraktika</t>
  </si>
  <si>
    <t>Solaranlagen ausschließlich zur eigenen Strom-/Wärmeerzeugung</t>
  </si>
  <si>
    <t>zusätzlich versicherbar
bis 20.000 €</t>
  </si>
  <si>
    <t>HPB (01-2010)</t>
  </si>
  <si>
    <t>HKD Vario Plus
(Stand 01-2010)</t>
  </si>
  <si>
    <t>HKD Vario Status
(Stand 01-2010)</t>
  </si>
  <si>
    <t>AHB 2009
Stand 02-2009</t>
  </si>
  <si>
    <t>Europa
(im politischen Sinne)</t>
  </si>
  <si>
    <t>ja 
(bis zu 3 Stück über 15 km/h)</t>
  </si>
  <si>
    <t>geliehene Segelboote 
ohne Hilfsmotor</t>
  </si>
  <si>
    <t>5 oder 10 Mio. €</t>
  </si>
  <si>
    <t>1 Mio. €</t>
  </si>
  <si>
    <t>oberirdisch
bis 5.000 Liter</t>
  </si>
  <si>
    <t>bis 20.000 €
(150 € SB)</t>
  </si>
  <si>
    <t>bis 2.000 €
(150 € SB)</t>
  </si>
  <si>
    <t>ja, ab einem
Schaden &gt; 2.500 €</t>
  </si>
  <si>
    <t>gemietete Privatwhg. bis 15.000 € ansonsten b. 1.000 €</t>
  </si>
  <si>
    <t xml:space="preserve">laut Antrag 500.000 €, bzw. 1 Mio. € (Druckfehler in den BB)  </t>
  </si>
  <si>
    <t>bis 1% der VS</t>
  </si>
  <si>
    <t>ja (auch sonstige Familienangehörige)</t>
  </si>
  <si>
    <t>bis 15 qm Segelfläche 
und max. 5 PS (100 € SB)</t>
  </si>
  <si>
    <t>bis 15 qm Segelfläche und max. 100 PS (max. 4 Wochen) (100 € SB)</t>
  </si>
  <si>
    <t>AHB 2011
Stand 01-2011</t>
  </si>
  <si>
    <t>Mitgliedsländer EU: unbegrenzt
weltweit: 5 Jahre</t>
  </si>
  <si>
    <t>bis 5‰ der VS
(100 € SB)</t>
  </si>
  <si>
    <t>AHB 2011
Stand 07-2011</t>
  </si>
  <si>
    <t>150 l/kg
max. 1.000 l/kg gesamt</t>
  </si>
  <si>
    <t>ja + Golfwagen, Kinderfahrzeuge,
Aufsitzrasenmäher, Schneeräumer</t>
  </si>
  <si>
    <t>ja
(auch Behindertenbegleithunde)</t>
  </si>
  <si>
    <t>max. 3 Garagen</t>
  </si>
  <si>
    <t>Jahresbeiträge (inkl. 19% VSt.)</t>
  </si>
  <si>
    <t>Single:</t>
  </si>
  <si>
    <t>Familie:</t>
  </si>
  <si>
    <t>bis 30.000 €,
150 € SB</t>
  </si>
  <si>
    <t>70,21 €
53,55 € (mit 150 € SB)</t>
  </si>
  <si>
    <t>90,44 €
71,40 € (mit 150 € SB)</t>
  </si>
  <si>
    <t>58,31 €
45,22 € (mit 150 € SB)</t>
  </si>
  <si>
    <t>142,22 €
120,88 € (mit 150 € SB)</t>
  </si>
  <si>
    <t>177,43 €
150,82 € (mit 150 € SB)</t>
  </si>
  <si>
    <t>57,57 €
46,05 € (mit 125 € SB)</t>
  </si>
  <si>
    <t>75,76 €
60,61 € (mit 125 € SB)</t>
  </si>
  <si>
    <t>167,69 €
134,16 € (mit 125 € SB)</t>
  </si>
  <si>
    <t>196,90 €
157,52 € (mit 125 € SB)</t>
  </si>
  <si>
    <t>10 oder 20 Mio. €</t>
  </si>
  <si>
    <t>54,74 € (10 Mio. € pauschal)
41,65 € (mit 125 € SB)</t>
  </si>
  <si>
    <t>73,78 € (10 Mio. € pauschal)
41,65 € (mit 125 € SB)</t>
  </si>
  <si>
    <t>94,01 € (10 Mio. € pauschal)
66,64 € (mit 125 € SB)</t>
  </si>
  <si>
    <t>113,05 € (10 Mio. € pauschal)
66,46 € (mit 125 € SB)</t>
  </si>
  <si>
    <t>66,94 € (10 Mio. € pauschal)
50,21 € (mit 150 € SB)</t>
  </si>
  <si>
    <t>89,25 € (10 Mio. € pauschal)
66,94 € (mit 150 € SB)</t>
  </si>
  <si>
    <t>93,06 €
79,10 € (mit 150 € SB)</t>
  </si>
  <si>
    <t>109,48 €
93,06 € (mit 150 € SB)</t>
  </si>
  <si>
    <t>76,29 € (5 Mio. € pauschal)</t>
  </si>
  <si>
    <t>84,76 € (5 Mio. € pauschal)</t>
  </si>
  <si>
    <t>116,25 € (10 Mio. € pauschal)</t>
  </si>
  <si>
    <t>129,16 € (10 Mio. € pauschal)</t>
  </si>
  <si>
    <t>ja (auch bis zu 5 nicht zugehörige
Garagen im Inland)</t>
  </si>
  <si>
    <t>max. 5 Garagen</t>
  </si>
  <si>
    <t>bis 50.000 € (Erhöhung auf 100.000 € versicherbar)</t>
  </si>
  <si>
    <t>ja 
(keine Verdiensthöchstgrenze)</t>
  </si>
  <si>
    <t>50,25 €
37,50 € (mit 250 € SB)</t>
  </si>
  <si>
    <t>67,00 €
50,00 € (mit 250 € SB)</t>
  </si>
  <si>
    <t>65,25 €
52,50 € (mit 250 € SB)</t>
  </si>
  <si>
    <t>82,00 €
65,00 € (mit 250 € SB)</t>
  </si>
  <si>
    <t>bis 15 Mio. €
(250 € SB)</t>
  </si>
  <si>
    <t>bis 20 qm Segelfläche, Motorboote ohne Führerscheinpflicht</t>
  </si>
  <si>
    <t>bis 15qm Segelfläche;Motorb. 10 kw; ohne Führerscheinpflicht (250 € SB)</t>
  </si>
  <si>
    <t>bis 6 Kinder, im Rahmen des ei-genen Haushaltes (nicht gewerblich)</t>
  </si>
  <si>
    <t>50 Mio. €
(15 Mio. € pro Einzelperson)</t>
  </si>
  <si>
    <t>ja (auch gezähmte Kleintiere und
Bienen)</t>
  </si>
  <si>
    <t>RHB 2011
Stand 07-2011</t>
  </si>
  <si>
    <t>Europa: unbegrenzt
weltweit: 2 Jahre</t>
  </si>
  <si>
    <t>Amtshaftpflicht
zusätzlich versicherbar</t>
  </si>
  <si>
    <t>bis 10.000 €
250 € SB</t>
  </si>
  <si>
    <t>bis 15 Mio. €</t>
  </si>
  <si>
    <t>38,38 €
28,38 € (mit 150 € SB)</t>
  </si>
  <si>
    <t>53,55 €
40,16 € (mit 150 € SB)</t>
  </si>
  <si>
    <t>74,97 €
56,23 € (mit 150 € SB)</t>
  </si>
  <si>
    <t>55,34 €
41,51 € (mit 150 € SB)</t>
  </si>
  <si>
    <t>AHB 2011
Stand 10-2011</t>
  </si>
  <si>
    <t>ja (auch Tageskinder untereinander 
und gegenüber den Tageseltern)</t>
  </si>
  <si>
    <t>ITL afm Eurosecure 2010
(Stand 07-2010)</t>
  </si>
  <si>
    <t>bis 15 qm Segelfläche
und max. 5 PS / 3,7 kW</t>
  </si>
  <si>
    <t>ja
max. 5 PS / 3,7 kW</t>
  </si>
  <si>
    <t>ja 
(mind. 6 Monate)</t>
  </si>
  <si>
    <t>Europa (auch nicht mehr gewerbl.
genutzter Bauernhof)</t>
  </si>
  <si>
    <t>bis 2.000 qm
in Europa</t>
  </si>
  <si>
    <t>bis 8 Kinder</t>
  </si>
  <si>
    <t>150.000 €
(ab 2.500 € Schadenhöhe)</t>
  </si>
  <si>
    <t>250.000 €
(ab 2.500 € Schadenhöhe)</t>
  </si>
  <si>
    <t>zusätzlich versicherbar 
über Ausfalldeckung Plus</t>
  </si>
  <si>
    <t>ja (ab 2.500 € Schadenhöhe)
-ohne Schadenhöhe versicherbar</t>
  </si>
  <si>
    <t>zusätzlich versicherbar
(keine Mindestschadenhöhe)</t>
  </si>
  <si>
    <t>ja (keine Mindestschadehöhe)
-abwählbar-</t>
  </si>
  <si>
    <t>ja (ab 1.500 € Schadenhöhe)
-abwählbar-</t>
  </si>
  <si>
    <t>zusätzlich versicherbar bis 125.000 €
(ab 2.000 € Schadenhöhe)</t>
  </si>
  <si>
    <t>bis 10 Mio. €
(ab 2.500 € Schadenhöhe)</t>
  </si>
  <si>
    <t>Schadenersatzrechtsschutz im Rahmen der Forderungsausfalldeckung</t>
  </si>
  <si>
    <t>Quelle:</t>
  </si>
  <si>
    <t>BBR PHV-Protect 2007
Stand 01-2008</t>
  </si>
  <si>
    <t>BBR PHV, Ziff. 1.4.</t>
  </si>
  <si>
    <t>BBR PHV, Ziff. 1.3.(3)</t>
  </si>
  <si>
    <t>BBR PHV, Ziff. 1.3.(1/2)</t>
  </si>
  <si>
    <t>BBR PHV, Ziff. 1.5.</t>
  </si>
  <si>
    <t>BBR PHV, Ziff. 1.6.</t>
  </si>
  <si>
    <t>BBR PHV, Ziff. 1.7.</t>
  </si>
  <si>
    <t>ja (auch gezähmte Kleintiere 
und Bienen)</t>
  </si>
  <si>
    <t>BBR PHV, Ziff. 1.8.</t>
  </si>
  <si>
    <t>BBR PHV, Ziff. 1.9.</t>
  </si>
  <si>
    <t>auch Schäden an Laborgeräten
bis 2.500 € (20% mind 25 € SB)</t>
  </si>
  <si>
    <t>BBR PHV, Ziff. 1.10.</t>
  </si>
  <si>
    <t>ja, im Rahmen des eigenen Haushalts (nicht gewerblich)</t>
  </si>
  <si>
    <t>max. 3 Kinder im Rahmen d. eigenen Haushalts (nicht gewerblich)</t>
  </si>
  <si>
    <t>BBR PHV, Ziff. 2.1.(1)</t>
  </si>
  <si>
    <t>BBR PHV, Ziff. 2.1.(3)</t>
  </si>
  <si>
    <t>BBR PHV, Ziff. 2.3.</t>
  </si>
  <si>
    <t>BBR PHV, Ziff. 2.4.</t>
  </si>
  <si>
    <t>BBR PHV, Ziff. 2.5.</t>
  </si>
  <si>
    <t>BBR PHV, Ziff. 2.6.</t>
  </si>
  <si>
    <t>BBR PHV, Ziff. 3.2.(1)</t>
  </si>
  <si>
    <t>BBR PHV, Ziff. 3.2.(2)</t>
  </si>
  <si>
    <t>Segelboote ohne Motor
- keine Motorboote -</t>
  </si>
  <si>
    <t>BBR PHV, Ziff. 3.2.(4)</t>
  </si>
  <si>
    <t>BBR PHV, Ziff. 4.1./2.</t>
  </si>
  <si>
    <t>BBR PHV, Ziff. 5.1.</t>
  </si>
  <si>
    <t>bis 250.000 €</t>
  </si>
  <si>
    <t>BBR PHV, Ziff. 5.2.(4)</t>
  </si>
  <si>
    <t>BBR PHV, Ziff. 5.3.</t>
  </si>
  <si>
    <t>BBR PHV, Ziff. 5.4.</t>
  </si>
  <si>
    <t>BBR PHV, Ziff. 5.5.</t>
  </si>
  <si>
    <t>BBR PHV, Ziff. 5.6.</t>
  </si>
  <si>
    <t>BBR PHV, Ziff. 6.3.</t>
  </si>
  <si>
    <t>BBR PHV, Ziff. 1.1.</t>
  </si>
  <si>
    <t>BBR PHV, Ziff. 5.7.</t>
  </si>
  <si>
    <t>BBR PHV, Ziff. 3.2.(3)</t>
  </si>
  <si>
    <t>Krankenfahrstühle, Go-Karts und 
Kinder-Kfz im Kleinformat</t>
  </si>
  <si>
    <t>BBR PHV, Ziff. 1.</t>
  </si>
  <si>
    <t>kostenfrei (150 € SB) innerhalb der
Interlloyd-Business-Police</t>
  </si>
  <si>
    <t>-kostenfrei innerhalb der
Interlloyd-Business-Police
-generelle SB in Höhe von 150 €</t>
  </si>
  <si>
    <t>BBR Privat, Ziff. 2 (1)</t>
  </si>
  <si>
    <t>BBR Privat, Ziff. 2.1 (1)</t>
  </si>
  <si>
    <t>BBR Privat, Ziff. 2.3. (3)</t>
  </si>
  <si>
    <t>BBR Privat, Ziff. 2.3</t>
  </si>
  <si>
    <t>BBR Privat, Ziff. 2.4</t>
  </si>
  <si>
    <t>BBR Privat, Ziff. 2.5</t>
  </si>
  <si>
    <t>BBR Privat, Ziff. 2.6</t>
  </si>
  <si>
    <t>BBR Privat, Ziff. 3.1.1</t>
  </si>
  <si>
    <t>BBR Privat, Ziff. 3.1.3</t>
  </si>
  <si>
    <t>BBR Privat, Ziff. 3.1.4</t>
  </si>
  <si>
    <t>BBR Privat, Ziff. 3.1.5</t>
  </si>
  <si>
    <t>minderjährige Au-Pairs,
max. 1 Jahr</t>
  </si>
  <si>
    <t>BBR Privat, Ziff. 3.2</t>
  </si>
  <si>
    <t>BBR Privat, Ziff. 3.3</t>
  </si>
  <si>
    <t>BBR Privat, Ziff. 4.2.3</t>
  </si>
  <si>
    <t>BBR Privat, Ziff. 4.2.1</t>
  </si>
  <si>
    <t>BBR Privat, Ziff. 4.2.2</t>
  </si>
  <si>
    <t>BBR Privat, Ziff. 4.3.2</t>
  </si>
  <si>
    <t>BBR Privat, Ziff. 4.3.3</t>
  </si>
  <si>
    <t>50 l/kg
max. 2.000 l/kg gesamt</t>
  </si>
  <si>
    <t>BBR Privat, Ziff. 7.1</t>
  </si>
  <si>
    <t>bis 2.000 Liter</t>
  </si>
  <si>
    <t>BBR Privat
Stand 01-2010</t>
  </si>
  <si>
    <t>BBR Privat, Ziff. 8.4</t>
  </si>
  <si>
    <t>BBR Privat, Ziff. 8.1</t>
  </si>
  <si>
    <t>BBR Privat, Ziff. 9</t>
  </si>
  <si>
    <t>BBR Privat, Ziff. 10</t>
  </si>
  <si>
    <t>BBR Privat, Ziff. 11</t>
  </si>
  <si>
    <t>BBR Privat, Ziff. 5.2</t>
  </si>
  <si>
    <t>BBR Ziff. I. (2) 1.</t>
  </si>
  <si>
    <t>im Rahmen des eigenen Haushalts,
auch außerhalb der Wohnung</t>
  </si>
  <si>
    <t>BBR Ziff. I. (2) 3 b)</t>
  </si>
  <si>
    <t>ja,
EU- und EFTA-Staaten</t>
  </si>
  <si>
    <t>BBR Ziff. I. (2) 3 c)</t>
  </si>
  <si>
    <t>BBR Ziff. I. (2) 3</t>
  </si>
  <si>
    <t>Abgabe von Betten zu Beher-bergungszwecken an Feriengäste</t>
  </si>
  <si>
    <t>bis 5.000 qm</t>
  </si>
  <si>
    <t>BBR Ziff. V. 9 (3)</t>
  </si>
  <si>
    <t>BBR Ziff. I., 4</t>
  </si>
  <si>
    <t>BBR Ziff. I., 5</t>
  </si>
  <si>
    <t>BBR Ziff. I., 6</t>
  </si>
  <si>
    <t>BBR Ziff. I., 7</t>
  </si>
  <si>
    <t>ja (auch Bienen)</t>
  </si>
  <si>
    <t>BBR Ziff. I., 8</t>
  </si>
  <si>
    <t>AHB
Stand 06-2011</t>
  </si>
  <si>
    <t>BBR, Ziff. II., 1. a)</t>
  </si>
  <si>
    <t>BBR, Ziff. II., 1. b)</t>
  </si>
  <si>
    <t>ja,
auch in einem Heim untergebrachte</t>
  </si>
  <si>
    <t>BBR, Ziff. II., 1. c)</t>
  </si>
  <si>
    <t>BBR, Ziff. II., 1. d)</t>
  </si>
  <si>
    <t>BBR, Ziff. II., 1. e)</t>
  </si>
  <si>
    <t>BBR, Ziff. II., 2.</t>
  </si>
  <si>
    <t>BBR, Ziff. II., 3</t>
  </si>
  <si>
    <t>BBR, Ziff. III., 2. a)</t>
  </si>
  <si>
    <t>BBR, Ziff. III., 2. c)</t>
  </si>
  <si>
    <t>BBR, Ziff. III., 2. b)</t>
  </si>
  <si>
    <t>ja 
(auch Kitesurfer)</t>
  </si>
  <si>
    <t>ja 
(Motorboote bis 110 kW/150 PS)</t>
  </si>
  <si>
    <t>Segelboote bis 15 qm Segel
(auch mit Hilfsmotor)</t>
  </si>
  <si>
    <t>BBR, Ziff. I., (1)</t>
  </si>
  <si>
    <t>BBR, Ziff. IV.</t>
  </si>
  <si>
    <t>BBR, Ziff. V. 1</t>
  </si>
  <si>
    <t>EU/ EFTA: unbegrenzt
weltweit: 5 Jahre</t>
  </si>
  <si>
    <t>BBR, Ziff. V. 2</t>
  </si>
  <si>
    <t>BBR, Ziff. V. 3, 1)</t>
  </si>
  <si>
    <t>BBR, Ziff. V. 3, 2)</t>
  </si>
  <si>
    <t>BBR, Ziff. V. 3, 3)</t>
  </si>
  <si>
    <t>BBR, Ziff. V. 4.</t>
  </si>
  <si>
    <t>ja
(auch Schüler-/Betriebspraktikum)</t>
  </si>
  <si>
    <t>BBR Ziff. V, 5.</t>
  </si>
  <si>
    <t>BBR, Ziff. V. 7.</t>
  </si>
  <si>
    <t>BBR, Ziff. V. 10.</t>
  </si>
  <si>
    <t>BBR, Ziff. V. 11 (3)</t>
  </si>
  <si>
    <t>BBR, Ziff. VI. § 1</t>
  </si>
  <si>
    <t>100 l
max. 1.000 l gesamt</t>
  </si>
  <si>
    <t>Rechner</t>
  </si>
  <si>
    <t>137,09 €</t>
  </si>
  <si>
    <t>91,04 €</t>
  </si>
  <si>
    <t>BBR Ausfalldeckung Ziff. 3</t>
  </si>
  <si>
    <t>BBR, Ziff. II., 1. b) und Ziff. I. (2) 1.</t>
  </si>
  <si>
    <t>bis 10.000 €
(auch deliktunfähige Enkelkinder)</t>
  </si>
  <si>
    <t>BBR, Ziff. III., 2. d)</t>
  </si>
  <si>
    <t>Individuell</t>
  </si>
  <si>
    <t>69,31 €
(versicherbar ab 40. Lebensjahr)</t>
  </si>
  <si>
    <t>49,50 €
(versicherbar ab 40. Lebensjahr)</t>
  </si>
  <si>
    <t>bis 60.000 €</t>
  </si>
  <si>
    <t>bis 10 qm Segelfläche,
keine Motorboote</t>
  </si>
  <si>
    <t>bis 25.000 €</t>
  </si>
  <si>
    <t>EB_IPS; Ziff. 19.2</t>
  </si>
  <si>
    <t>EB_IPS; Ziff. 18 (4)</t>
  </si>
  <si>
    <t>EB_IPS; Ziff. 18 (5)</t>
  </si>
  <si>
    <t>EB_IPS; Ziff. 18 (3)</t>
  </si>
  <si>
    <t>EB_IPS; Ziff. 18 (1)</t>
  </si>
  <si>
    <t>EB_IPS; Ziff. 18 (2)</t>
  </si>
  <si>
    <t>EB_IPS; Ziff. 20.3</t>
  </si>
  <si>
    <t>EB_IPS; Ziff. 21.1</t>
  </si>
  <si>
    <t>EB_IPS; Ziff. 22</t>
  </si>
  <si>
    <t>EB_IPS; Ziff. 24</t>
  </si>
  <si>
    <t>EB_IPS; Ziff. 25 (1)</t>
  </si>
  <si>
    <t>EB_IPS; Ziff. 25 (2)</t>
  </si>
  <si>
    <t>EB_IPS; Ziff. 26</t>
  </si>
  <si>
    <t>EB_IPS; Ziff. 27</t>
  </si>
  <si>
    <t>EB_IPS; Ziff. 28</t>
  </si>
  <si>
    <t>EB_IPS; Ziff. 30</t>
  </si>
  <si>
    <t>EB_IPS; Ziff. 32</t>
  </si>
  <si>
    <t>EB_IPS; Ziff. 33</t>
  </si>
  <si>
    <t>EB_IPS; Ziff. 35</t>
  </si>
  <si>
    <t>AB/EB_IPS_0211
Stand 02-2011</t>
  </si>
  <si>
    <t>EB_IPS; Ziff. 1.3 (2)</t>
  </si>
  <si>
    <t>EB_IPS; Ziff. 1.3 (3)</t>
  </si>
  <si>
    <t>EB_IPS; Ziff. 1.3</t>
  </si>
  <si>
    <t>EB_IPS; Ziff. 1.3 (1)</t>
  </si>
  <si>
    <t>EB_IPS; Ziff. 1.4</t>
  </si>
  <si>
    <t>EB_IPS; Ziff. 1.5</t>
  </si>
  <si>
    <t>EB_IPS; Ziff. 1.6</t>
  </si>
  <si>
    <t>ja, auch gezähmte Kleintiere und Bienen</t>
  </si>
  <si>
    <t>ja, auch gezähmte Kleintiere, Bienen und exotische Tiere</t>
  </si>
  <si>
    <t>EB_IPS; Ziff. 1.7</t>
  </si>
  <si>
    <t>EB_IPS; Ziff. 1.7 / EB_IPS; Ziff. 34</t>
  </si>
  <si>
    <t>EB_IPS; Ziff. 1.8</t>
  </si>
  <si>
    <t>Eltern/Großeltern (Eltern auch in Whg. d. VN - gleiches Grundstück)</t>
  </si>
  <si>
    <t>EB_IPS; Ziff. 2.1 (7) / (8)</t>
  </si>
  <si>
    <t>EB_IPS; Ziff. 2.2</t>
  </si>
  <si>
    <t>EB_IPS; Ziff. 2.3 / Ziff. 2.1 (5)</t>
  </si>
  <si>
    <t>ja (auch VN, Partner oder Kinder als Au-Pair o. bei Auslandspraktikum)</t>
  </si>
  <si>
    <t>EB_IPS; Ziff. 3.2 (1)</t>
  </si>
  <si>
    <t>ja + Aufsitzrasenmäher, Golfbuggys, 
Kinderfahrzeuge</t>
  </si>
  <si>
    <t>EB_IPS; Ziff. 3.2 (2)</t>
  </si>
  <si>
    <t>EB_IPS; Ziff. 3.2 (4)</t>
  </si>
  <si>
    <t>EB_IPS; Ziff. 3.2 (3)</t>
  </si>
  <si>
    <t>EB_IPS; Ziff. 4.2</t>
  </si>
  <si>
    <t>EB_IPS; Ziff. 5</t>
  </si>
  <si>
    <t>EB_IPS; Ziff. 5 / EB_IPS; Ziff. 22</t>
  </si>
  <si>
    <t>EB_IPS; Ziff. 6.4</t>
  </si>
  <si>
    <t>EB_IPS; Ziff. 7</t>
  </si>
  <si>
    <t>EB_IPS; Ziff. 8.3</t>
  </si>
  <si>
    <t>EB_IPS; Ziff. 9.1 / 9.3</t>
  </si>
  <si>
    <t>EB_IPS; Ziff. 10</t>
  </si>
  <si>
    <t>EB_IPS; Ziff. 11</t>
  </si>
  <si>
    <t>EB_IPS; Ziff. 12.1 / 12.4</t>
  </si>
  <si>
    <t>EB_IPS; Ziff. 13</t>
  </si>
  <si>
    <t>EB_IPS; Ziff. 14.4</t>
  </si>
  <si>
    <t>Aufsichtspflicht über minderjährige, fremde Kinder gelegentlich (z.B. Besuch vom Freund)</t>
  </si>
  <si>
    <t>EB_IPS; Ziff. 15</t>
  </si>
  <si>
    <t>EB_IPS; Ziff. 16</t>
  </si>
  <si>
    <t>EB_IPS; Ziff. 1 (1)</t>
  </si>
  <si>
    <t>EB_IPS; Ziff. 1.1</t>
  </si>
  <si>
    <t>AB_IPS; Ziff. 36</t>
  </si>
  <si>
    <t>Produktbeschreibung</t>
  </si>
  <si>
    <t>aktuell</t>
  </si>
  <si>
    <t>AXA</t>
  </si>
  <si>
    <t>74,64 € (11 Mio. € pauschal)</t>
  </si>
  <si>
    <t>122,93 € (11 Mio. € pauschal)</t>
  </si>
  <si>
    <t>156,25 € (11 Mio. € pauschal)</t>
  </si>
  <si>
    <t>105,55 € (11 Mio. € pauschal)</t>
  </si>
  <si>
    <t>68,00 €
51,00 € (mit 150 € SB)</t>
  </si>
  <si>
    <t>79,00 €
59,25 € (mit 150 € SB)</t>
  </si>
  <si>
    <t>117,00 €
87,75 € (mit 150 € SB)</t>
  </si>
  <si>
    <t>43,99 € (mit 150 € SB)</t>
  </si>
  <si>
    <t>35,00 € (mit 150 € SB)</t>
  </si>
  <si>
    <t>49,00 €
36,75 € (mit 150 € SB)</t>
  </si>
  <si>
    <t>59,00 €
44,24 € (mit 150 € SB)</t>
  </si>
  <si>
    <t>97,00 €
72,74 € (mit 150 € SB)</t>
  </si>
  <si>
    <t>5 mio</t>
  </si>
  <si>
    <t>10 mio</t>
  </si>
  <si>
    <t>15 mio</t>
  </si>
  <si>
    <t>59,48 €
47,58 € (mit 150 € SB)</t>
  </si>
  <si>
    <t>69,97 €
55,98 € (mit 150 € SB)</t>
  </si>
  <si>
    <t>80,31 €
64,25€ (mit 150 € SB)</t>
  </si>
  <si>
    <t>94,49 €
75,59 € (mit 150 € SB)</t>
  </si>
  <si>
    <t>-Haftpflichtansprüche eines minderjährigen Enkelkinds gegen den Versicherten sind mitversichert
-Beitragsbefreiung bei Arbeitslosigkeit versicherbar</t>
  </si>
  <si>
    <t>121,07 €
96,85 € (mit 150 € SB)</t>
  </si>
  <si>
    <t>138,84 €
111,07 € (mit 150 € SB)</t>
  </si>
  <si>
    <t>38,38 €
28,79 € (mit 150 € SB)</t>
  </si>
  <si>
    <t>49,98 €
35,70 € (mit 150 € SB)</t>
  </si>
  <si>
    <t>55,69 €
40,46 € (mit 150 € SB)</t>
  </si>
  <si>
    <t>62,36 €
47,12 € (mit 150 € SB)</t>
  </si>
  <si>
    <t>73,78 €
56,64 € (mit 150 € SB)</t>
  </si>
  <si>
    <t>Alte Leipziger XL-Schutz
(Stand 01-2010)</t>
  </si>
  <si>
    <t>Alte Leipziger XXL-Schutz
(Stand 01-2010)</t>
  </si>
  <si>
    <t>Die Hanauer24 Sorglos
(Stand 02-2009)</t>
  </si>
  <si>
    <t>Gothaer
(Stand 07-2010)</t>
  </si>
  <si>
    <t>Gothaer Top
(Stand 07-2010)</t>
  </si>
  <si>
    <t>degenia basic
(Stand 03-2010)</t>
  </si>
  <si>
    <t>degenia classic
(Stand 03-2010)</t>
  </si>
  <si>
    <t>degenia premium
(Stand 03-2010)</t>
  </si>
  <si>
    <t>Domcura Komfort
(Stand 08-2009)</t>
  </si>
  <si>
    <t>Domcura Top
(Stand 08-2009)</t>
  </si>
  <si>
    <t>Generali Basis
(Stand 10-2010)</t>
  </si>
  <si>
    <t>Generali KomfortPlus
(Stand 10-2010)</t>
  </si>
  <si>
    <t>HKD Vario Komfort
(Stand 11-2010)</t>
  </si>
  <si>
    <t>HKD Vario Komfort Plus
(Stand 11-2010)</t>
  </si>
  <si>
    <t>AHB 2008
Stand 01-2011</t>
  </si>
  <si>
    <t>BB XL; Ziff. 1.1.1</t>
  </si>
  <si>
    <t>BB XL; Ziff. 1.1.3 (2)</t>
  </si>
  <si>
    <t>BB XL; Ziff. 1.1.3 (3)</t>
  </si>
  <si>
    <t>BB XL; Ziff. 1.1.3</t>
  </si>
  <si>
    <t>BB XL; Ziff. 1.1.3 b) aa)</t>
  </si>
  <si>
    <t>BB XL; Ziff. 1.1.3 e)</t>
  </si>
  <si>
    <t>BB XL; Ziff. 1.1.4</t>
  </si>
  <si>
    <t>BB XL; Ziff. 1.1.5</t>
  </si>
  <si>
    <t>BB XL; Ziff. 1.1.6</t>
  </si>
  <si>
    <t>BB XL; Ziff. 1.1.7</t>
  </si>
  <si>
    <t>ja 
(keine Kampfhunde)</t>
  </si>
  <si>
    <t>BB XL; Ziff. 1.1.8 / 1.1.9</t>
  </si>
  <si>
    <t>BB XL; Ziff. 1.1.9</t>
  </si>
  <si>
    <t>BB XL; Ziff. 1.2.1</t>
  </si>
  <si>
    <t>BB XL; Ziff. 1.2.2</t>
  </si>
  <si>
    <t>BB XL; Ziff. 1.2.3</t>
  </si>
  <si>
    <t>BB XL; Ziff. 1.2.4</t>
  </si>
  <si>
    <t>BB XL; Ziff. 1.3 a) cc)</t>
  </si>
  <si>
    <t>BB XL; Ziff. 1.3 a) bb) / ee)</t>
  </si>
  <si>
    <t>BB XL; Ziff. 1.3 b)</t>
  </si>
  <si>
    <t>BB XL; Ziff. 1.3 c)</t>
  </si>
  <si>
    <t>keine Windsurfer</t>
  </si>
  <si>
    <t>BB XL; Ziff. 1.3 d)</t>
  </si>
  <si>
    <t>BB XL; Ziff. 1.4.2</t>
  </si>
  <si>
    <t>BB XL; Ziff. 1.5 a) / b)</t>
  </si>
  <si>
    <t>BB XL; Ziff. 1.6.1</t>
  </si>
  <si>
    <t>BB XL; Ziff. 1.7.1</t>
  </si>
  <si>
    <t>BB XL; Ziff. 1.9.1.</t>
  </si>
  <si>
    <t>BB XL; Ziff. 1.9.2.</t>
  </si>
  <si>
    <t>BB XL; Ziff. 1.9.3.</t>
  </si>
  <si>
    <t>BB XL; Ziff. 1.1.</t>
  </si>
  <si>
    <t>BB XXL; Ziff. 2.1.</t>
  </si>
  <si>
    <t>Leistungsübersicht</t>
  </si>
  <si>
    <t>ja 
(gemäß Leistungsübersicht)</t>
  </si>
  <si>
    <t>BB XXL; Ziff. 2.1.1</t>
  </si>
  <si>
    <t>BB XXL; Ziff. 2.1.3 (2)</t>
  </si>
  <si>
    <t>BB XXL; Ziff. 2.1.3 (3)</t>
  </si>
  <si>
    <t>BB XXL; Ziff. 2.1.3</t>
  </si>
  <si>
    <t>BB XXL; Ziff. 2.1.3 b) bb)</t>
  </si>
  <si>
    <t>BB XXL; Ziff. 2.1.3 b) aa)</t>
  </si>
  <si>
    <t>BB XXL; Ziff. 2.1.3 b) cc)</t>
  </si>
  <si>
    <t>BB XXL; Ziff. 2.1.3 e)</t>
  </si>
  <si>
    <t xml:space="preserve">bis 300.000 € (keine Begrenzung bei 
selbstgenutzt.Ein/Zweifamilienhaus) </t>
  </si>
  <si>
    <t>BB XXL; Ziff. 2.1.13</t>
  </si>
  <si>
    <t>BB XXL; Ziff. 2.1.4</t>
  </si>
  <si>
    <t>BB XXL; Ziff. 2.1.5</t>
  </si>
  <si>
    <t>BB XXL; Ziff. 2.1.6</t>
  </si>
  <si>
    <t>BB XXL; Ziff. 2.1.7</t>
  </si>
  <si>
    <t>BB XXL; Ziff. 2.1.8 / 2.1.9</t>
  </si>
  <si>
    <t>BB XXL; Ziff. 2.1.9</t>
  </si>
  <si>
    <t>BB XXL; Ziff. 2.1.11</t>
  </si>
  <si>
    <t>BB XXL; Ziff. 2.1.12</t>
  </si>
  <si>
    <t>BB XXL; Ziff. 2.2.1</t>
  </si>
  <si>
    <t>BB XXL; Ziff. 2.2.4</t>
  </si>
  <si>
    <t>BB XXL; Ziff. 2.2.5</t>
  </si>
  <si>
    <t>ja (auch Gastkinder und 
Austauschschüler)</t>
  </si>
  <si>
    <t>BB XXL; Ziff. 2.2.5 / 2.2.8</t>
  </si>
  <si>
    <t>BB XXL; Ziff. 2.2.</t>
  </si>
  <si>
    <t>BB XL; Ziff. 1.2.</t>
  </si>
  <si>
    <t>BB XXL; Ziff. 2.3 a) cc)</t>
  </si>
  <si>
    <t>BB XXL; Ziff. 2.3 a) bb) / ee)</t>
  </si>
  <si>
    <t>BB XXL; Ziff. 2.3 b)</t>
  </si>
  <si>
    <t>BB XXL; Ziff. 2.3 d)</t>
  </si>
  <si>
    <t>ja
-subsidiär-</t>
  </si>
  <si>
    <t>Segelboote bis 4 m Rumpflänge,
keine Motorboote</t>
  </si>
  <si>
    <t>BB XXL; Ziff. 2.3 c) aa) / bb)</t>
  </si>
  <si>
    <t>BB XXL; Ziff. 2.3 c) aa)</t>
  </si>
  <si>
    <t>BB XXL; Ziff. 2.3 c) cc)</t>
  </si>
  <si>
    <t>BB XXL; Ziff. 2.3 c) bb) / dd)</t>
  </si>
  <si>
    <t>BB XXL; Ziff. 2.2.2</t>
  </si>
  <si>
    <t>BB XXL; Ziff. 2.4.2</t>
  </si>
  <si>
    <t>BB XXL; Ziff. 2.5 a) / b)</t>
  </si>
  <si>
    <t>BB XXL; Ziff. 2.6.1</t>
  </si>
  <si>
    <t>BB XXL; Ziff. 2.7.1</t>
  </si>
  <si>
    <t>BB XXL; Ziff. 2.6.3</t>
  </si>
  <si>
    <t>BB XXL; Ziff. 2.6.3 / 2.6.1</t>
  </si>
  <si>
    <t>BB XXL; Ziff. 2.9.2</t>
  </si>
  <si>
    <t>BB XXL; Ziff. 2.11.1</t>
  </si>
  <si>
    <t>BB XXL; Ziff. 2.11.2</t>
  </si>
  <si>
    <t>BB XXL; Ziff. 2.11.3.1</t>
  </si>
  <si>
    <t>BB XXL; Zu Ziff. 2.11.3</t>
  </si>
  <si>
    <t>AHB 2008
Stand 05-2011</t>
  </si>
  <si>
    <t>BB basic, Ziff. 1.1.1</t>
  </si>
  <si>
    <t>BB basic, Ziff. 1.1.2 (2)</t>
  </si>
  <si>
    <t>BB basic, Ziff. 1.1.2 (3)</t>
  </si>
  <si>
    <t>BB basic, Ziff. 1.1.2 (1)</t>
  </si>
  <si>
    <t>BB basic, Ziff. 1.1.2</t>
  </si>
  <si>
    <t>BB basic, Ziff. 1.1.3</t>
  </si>
  <si>
    <t>BB basic, Ziff. 1.1.4</t>
  </si>
  <si>
    <t>BB basic, Ziff. 1.1.5</t>
  </si>
  <si>
    <t>BB basic, Ziff. 1.1.6</t>
  </si>
  <si>
    <t>BB basic, Ziff. 1.2.1</t>
  </si>
  <si>
    <t>BB basic, Ziff. 1.2.2</t>
  </si>
  <si>
    <t>BB basic, Ziff. 1.2.4</t>
  </si>
  <si>
    <t>BB basic, Ziff. 1.2.5</t>
  </si>
  <si>
    <t>nur pflegebedürftige
Angehörige</t>
  </si>
  <si>
    <t>BB basic, Ziff. 1.2.</t>
  </si>
  <si>
    <t>BB basic, Ziff. 1.3 a) bb) / dd)</t>
  </si>
  <si>
    <t>BB basic, Ziff. 1.4.2</t>
  </si>
  <si>
    <t>BB basic, Ziff. 1.5</t>
  </si>
  <si>
    <t>BB basic, Ziff. 1.6.3</t>
  </si>
  <si>
    <t>BB basic, Ziff. 1.7.3</t>
  </si>
  <si>
    <t>BB basic, Ziff. 1.10.1</t>
  </si>
  <si>
    <t>BB basic, Ziff. 1.1</t>
  </si>
  <si>
    <t>BB classic, Ziff. 1.1.1</t>
  </si>
  <si>
    <t>BB classic, Ziff. 1.1.3 (2)</t>
  </si>
  <si>
    <t>BB classic, Ziff. 1.1.3 (3)</t>
  </si>
  <si>
    <t>BB classic, Ziff. 1.1.3 (1)</t>
  </si>
  <si>
    <t>BB classic, Ziff. 1.1.3</t>
  </si>
  <si>
    <t>BB classic, Ziff. 1.1.3 b) cc)</t>
  </si>
  <si>
    <t>BB classic, Ziff. 1.1.3 b) bb)</t>
  </si>
  <si>
    <t xml:space="preserve">bis 200.000 € (keine Begrenzung bei 
selbstgenutzt.Ein/Zweifamilienhaus) </t>
  </si>
  <si>
    <t>BB classic, Ziff. 1.1.3 e) aa) / bb)</t>
  </si>
  <si>
    <t>ja (SB 20%,
mind. 50 €, max. 5.000 €)</t>
  </si>
  <si>
    <t>ja (SB 20% ,
mind. 50 €, max. 5.000 €)</t>
  </si>
  <si>
    <t>BB classic, Ziff. 1.1.4</t>
  </si>
  <si>
    <t>BB classic, Ziff. 1.1.5</t>
  </si>
  <si>
    <t>BB classic, Ziff. 1.1.6</t>
  </si>
  <si>
    <t>BB classic, Ziff. 1.1.7</t>
  </si>
  <si>
    <t>BB classic, Ziff. 1.1.8 / 1.1.9</t>
  </si>
  <si>
    <t>BB classic, Ziff. 1.1.9</t>
  </si>
  <si>
    <t>BB classic, Ziff. 1.1.11</t>
  </si>
  <si>
    <t>BB classic, Ziff. 1.1.12</t>
  </si>
  <si>
    <t>BB classic, Ziff. 1.1.13</t>
  </si>
  <si>
    <t>BB classic, Ziff. 1.2.1</t>
  </si>
  <si>
    <t>BB classic, Ziff. 1.2.4</t>
  </si>
  <si>
    <t>ja
(auch pflegebedürftige Angehörige)</t>
  </si>
  <si>
    <t>BB classic, Ziff. 1.2.6 / 1.2.7</t>
  </si>
  <si>
    <t>BB classic, Ziff. 1.2.5 / 1.2.8</t>
  </si>
  <si>
    <t>BB classic, Ziff. 1.2.5</t>
  </si>
  <si>
    <t>BB classic, Ziff. 1.2.2</t>
  </si>
  <si>
    <t>BB classic, Ziff. 1.2.</t>
  </si>
  <si>
    <t>BB classic, Ziff. 1.3. a) bb) / ee)</t>
  </si>
  <si>
    <t>BB classic, Ziff. 1.3. a) cc)</t>
  </si>
  <si>
    <t>BB classic, Ziff. 1.3. b)</t>
  </si>
  <si>
    <t>BB classic, Ziff. 1.3. d)</t>
  </si>
  <si>
    <t>BB classic, Ziff. 1.3. c) aa) / bb)</t>
  </si>
  <si>
    <t>BB classic, Ziff. 1.3. c) aa)</t>
  </si>
  <si>
    <t>BB classic, Ziff. 1.3. c) bb) / dd)</t>
  </si>
  <si>
    <t>BB classic, Ziff. 1.3. c) cc)</t>
  </si>
  <si>
    <t>BB classic, Ziff. 1.4.2</t>
  </si>
  <si>
    <t>BB classic, Ziff. 1.5</t>
  </si>
  <si>
    <t>BB classic, Ziff. 1.6.3</t>
  </si>
  <si>
    <t>BB classic, Ziff. 1.6.1</t>
  </si>
  <si>
    <t>BB classic, Ziff. 1.7.1</t>
  </si>
  <si>
    <t>BB classic, Ziff. 1.6.3 /1.6.1</t>
  </si>
  <si>
    <t>III Besondere Klauseln und Vereinbarungen</t>
  </si>
  <si>
    <t>BB classic, Ziff. 1.8.</t>
  </si>
  <si>
    <t>BB basic, Ziff. 1.8.</t>
  </si>
  <si>
    <t>BB classic, Ziff. 1.9.5</t>
  </si>
  <si>
    <t>BB classic, Ziff. 1.11.1</t>
  </si>
  <si>
    <t>BB classic, Ziff. 1.11.2 a)</t>
  </si>
  <si>
    <t>BB basic, Ziff. 1.10.2 a)</t>
  </si>
  <si>
    <t>BB classic, Ziff. 1.14</t>
  </si>
  <si>
    <t>BB classic, Ziff. 1.16</t>
  </si>
  <si>
    <t>BB classic, Ziff. 1.15</t>
  </si>
  <si>
    <t>BB premium, Ziff. 1.1.1</t>
  </si>
  <si>
    <t>BB premium, Ziff. 1.1.3 (2)</t>
  </si>
  <si>
    <t>BB premium, Ziff. 1.1.3</t>
  </si>
  <si>
    <t>BB premium, Ziff. 1.1.3 (1)</t>
  </si>
  <si>
    <t>BB premium, Ziff. 1.1.3 (3)</t>
  </si>
  <si>
    <t>BB premium, Ziff. 1.1.3 b) bb)</t>
  </si>
  <si>
    <t>BB premium, Ziff. 1.1.3 b) cc)</t>
  </si>
  <si>
    <t>BB premium, Ziff. 1.1.3 e) aa) / bb)</t>
  </si>
  <si>
    <t>BB premium, Ziff. 1.1.4</t>
  </si>
  <si>
    <t>BB premium, Ziff. 1.1.5</t>
  </si>
  <si>
    <t>BB premium, Ziff. 1.1.6</t>
  </si>
  <si>
    <t>BB premium, Ziff. 1.1.7</t>
  </si>
  <si>
    <t>BB premium, Ziff. 1.1.8 / 1.1.9</t>
  </si>
  <si>
    <t>BB premium, Ziff. 1.1.9</t>
  </si>
  <si>
    <t>BB premium, Ziff. 1.1.11</t>
  </si>
  <si>
    <t>BB premium, Ziff. 1.1.12</t>
  </si>
  <si>
    <t>BB premium, Ziff. 1.1.13</t>
  </si>
  <si>
    <t>BB premium, Ziff. 1.2.1</t>
  </si>
  <si>
    <t>BB premium, Ziff. 1.2.2</t>
  </si>
  <si>
    <t>BB premium, Ziff. 1.2.4</t>
  </si>
  <si>
    <t>BB premium, Ziff. 1.2.6 / 1.2.7</t>
  </si>
  <si>
    <t>BB premium, Ziff. 1.2.5 / 1.2.8</t>
  </si>
  <si>
    <t>BB premium, Ziff. 1.2.5</t>
  </si>
  <si>
    <t>BB premium, Ziff. 1.2.</t>
  </si>
  <si>
    <t>bis 5.000 € (auch geistig behinderte Angehörige)</t>
  </si>
  <si>
    <t>BB premium, Ziff. 1.3 a) bb) / ee)</t>
  </si>
  <si>
    <t>BB premium, Ziff. 1.3 a) cc)</t>
  </si>
  <si>
    <t>BB premium, Ziff. 1.3. b)</t>
  </si>
  <si>
    <t>BB premium, Ziff. 1.3. d)</t>
  </si>
  <si>
    <t>BB premium, Ziff. 1.3. c) aa) / bb)</t>
  </si>
  <si>
    <t>BB premium, Ziff. 1.3. c) aa)</t>
  </si>
  <si>
    <t>BB premium, Ziff. 1.3. c) bb) / dd)</t>
  </si>
  <si>
    <t>BB premium, Ziff. 1.3. c) cc)</t>
  </si>
  <si>
    <t>BB premium, Ziff. 1.4.2</t>
  </si>
  <si>
    <t>BB premium, Ziff. 1.5</t>
  </si>
  <si>
    <t>BB premium, Ziff. 1.6.1</t>
  </si>
  <si>
    <t>BB premium, Ziff. 1.6.3 / 1.6.1</t>
  </si>
  <si>
    <t>BB premium, Ziff. 1.6.3</t>
  </si>
  <si>
    <t>BB premium, Ziff. 1.7.1</t>
  </si>
  <si>
    <t>BB premium, Ziff. 1.8.</t>
  </si>
  <si>
    <t>BB premium, Ziff. 1.9.5</t>
  </si>
  <si>
    <t>BB premium, Ziff. 1.9.7 (4) f)</t>
  </si>
  <si>
    <t>bis 150.000 €
(ab 2.500 € Schadenhöhe)</t>
  </si>
  <si>
    <t>BB classic, Ziff. 1.9.7 (4) f)</t>
  </si>
  <si>
    <t>BB premium, Ziff. 1.11.1</t>
  </si>
  <si>
    <t>BB premium, Ziff. 1.11.2 a)</t>
  </si>
  <si>
    <t>BB premium, Ziff. 1.14</t>
  </si>
  <si>
    <t>BB premium, Ziff. 1.15</t>
  </si>
  <si>
    <t>BB premium, Ziff. 1.16</t>
  </si>
  <si>
    <t>BB premium, Ziff. 1.18</t>
  </si>
  <si>
    <t>BB optimum, Ziff. 1.7.1</t>
  </si>
  <si>
    <t>BB optimum, Ziff. 1.6.1</t>
  </si>
  <si>
    <t>BB optimum, Ziff. 1.6.3 / 1.6.1</t>
  </si>
  <si>
    <t>BB optimum, Ziff. 1.6.3</t>
  </si>
  <si>
    <t>BB optimum, Ziff. 1.5</t>
  </si>
  <si>
    <t>BB optimum, Ziff. 1.1.1</t>
  </si>
  <si>
    <t>BB optimum, Ziff. 1.1.3 (3)</t>
  </si>
  <si>
    <t>BB optimum, Ziff. 1.1.3 (2)</t>
  </si>
  <si>
    <t>BB optimum, Ziff. 1.1.3</t>
  </si>
  <si>
    <t>bis 10 ha</t>
  </si>
  <si>
    <t>BB optimum, Ziff. 1.1.3 (1)</t>
  </si>
  <si>
    <t>BB optimum, Ziff. 1.1.3 b) bb)</t>
  </si>
  <si>
    <t>BB optimum, Ziff. 1.1.3 b) cc)</t>
  </si>
  <si>
    <t>BB optimum, Ziff. 1.1.3 e) aa) / bb)</t>
  </si>
  <si>
    <t>BB optimum, Ziff. 1.1.4</t>
  </si>
  <si>
    <t>BB optimum, Ziff. 1.1.5</t>
  </si>
  <si>
    <t>BB optimum, Ziff. 1.1.6</t>
  </si>
  <si>
    <t>BB optimum, Ziff. 1.1.7</t>
  </si>
  <si>
    <t>BB optimum, Ziff. 1.1.8 / 1.1.9</t>
  </si>
  <si>
    <t>BB optimum, Ziff. 1.1.9</t>
  </si>
  <si>
    <t>BB optimum, Ziff. 1.1.11</t>
  </si>
  <si>
    <t>ja gewerblich  nicht in Betrieben, etc. (bis 6.000 € Jahresgesamtumsatz)</t>
  </si>
  <si>
    <t>BB optimum, Ziff. 1.1.12</t>
  </si>
  <si>
    <t>BB optimum, Ziff. 1.2.1</t>
  </si>
  <si>
    <t>BB optimum, Ziff. 1.2.4</t>
  </si>
  <si>
    <t>BB optimum, Ziff. 1.2.5</t>
  </si>
  <si>
    <t>BB optimum, Ziff. 1.2.5 / 1.2.8</t>
  </si>
  <si>
    <t>BB optimum, Ziff. 1.2.2</t>
  </si>
  <si>
    <t>BB optimum, Ziff. 1.2.6 / 1.2.7</t>
  </si>
  <si>
    <t>BB optimum, Ziff. 1.2.</t>
  </si>
  <si>
    <t>bis 20.000 € (auch geistig behinderte Angehörige)</t>
  </si>
  <si>
    <t>BB optimum, Ziff. 1.3. a) bb) / ee)</t>
  </si>
  <si>
    <t>BB optimum, Ziff. 1.3. a) cc)</t>
  </si>
  <si>
    <t>BB optimum, Ziff. 1.3. b)</t>
  </si>
  <si>
    <t>BB optimum, Ziff. 1.3. c) aa) / bb)</t>
  </si>
  <si>
    <t>BB optimum, Ziff. 1.3. c) aa)</t>
  </si>
  <si>
    <t>BB optimum, Ziff. 1.3. c) bb) / dd)</t>
  </si>
  <si>
    <t>BB optimum, Ziff. 1.3. c) cc)</t>
  </si>
  <si>
    <t>BB optimum, Ziff. 1.3. d)</t>
  </si>
  <si>
    <t>BB optimum, Ziff. 1.4.2</t>
  </si>
  <si>
    <t>BB optimum, Ziff. 1.8</t>
  </si>
  <si>
    <t>BB optimum, Ziff. 1.9.5</t>
  </si>
  <si>
    <t>BB optimum, Ziff. 1.9.7 (4) f)</t>
  </si>
  <si>
    <t>BB optimum, Ziff. 1.11.1</t>
  </si>
  <si>
    <t>BB optimum, Ziff. 1.11.2</t>
  </si>
  <si>
    <t>BB optimum, Ziff. 1.11.3.1 a)</t>
  </si>
  <si>
    <t>BB classic, Ziff. 1.11.3.1 a)</t>
  </si>
  <si>
    <t>BB premium, Ziff. 1.11.3.1 a)</t>
  </si>
  <si>
    <t>BB optimum, Ziff. 1.14</t>
  </si>
  <si>
    <t>BB optimum, Ziff. 1.16</t>
  </si>
  <si>
    <t>BB optimum, Ziff. 1.18</t>
  </si>
  <si>
    <t>ja 
(auch Austauschschüler)</t>
  </si>
  <si>
    <t>EU / EFTA (mit max. 2
abgeschlossenen Wohnungen)</t>
  </si>
  <si>
    <t>bis 500.000 € (auch deliktunfähige mitversicherte Personen)</t>
  </si>
  <si>
    <t>BB Lehrer- u. Erzieherhaftpflichtvers.</t>
  </si>
  <si>
    <t>AHB 2009
Stand 07-2011</t>
  </si>
  <si>
    <t>EU / EFTA</t>
  </si>
  <si>
    <t>EU / EFTA (mit max. zwei 
abgeschlossenen Wohnungen)</t>
  </si>
  <si>
    <t>HA0112; Ziff. 1.2.1</t>
  </si>
  <si>
    <t>ja, auch berufsspezifisches Praktikum</t>
  </si>
  <si>
    <t>HA0112; Ziff. 2.1</t>
  </si>
  <si>
    <t>HA0112; Ziff. 2.4</t>
  </si>
  <si>
    <t>ja (auch Teilnahme an genehmigten Radrennen)</t>
  </si>
  <si>
    <t>HA0112; Ziff. 2.3 / 2.4</t>
  </si>
  <si>
    <t>HA0112; Ziff. 3.1. / 3.2.1</t>
  </si>
  <si>
    <t>HA0112; Ziff. 3.1.4 / 3.2.1</t>
  </si>
  <si>
    <t>HA0112; Ziff. 3.3.2</t>
  </si>
  <si>
    <t>HA0112; Ziff. 3.3.3</t>
  </si>
  <si>
    <t>HA0112; Ziff.3.3.4 /Leitungsübersicht</t>
  </si>
  <si>
    <t>HA0112; Ziff. 4.3/ Leistungsübersicht</t>
  </si>
  <si>
    <t>HA0112; Ziff. 5.1</t>
  </si>
  <si>
    <t>HA0112; Ziff. 5.2</t>
  </si>
  <si>
    <t>HA0112; Ziff. 5.3</t>
  </si>
  <si>
    <t>HA0112; Ziff. 6.2.1</t>
  </si>
  <si>
    <t>HA0112; Ziff. 6.2.2</t>
  </si>
  <si>
    <t>HA0112; Ziff. 6.2.1 / 6.2.3</t>
  </si>
  <si>
    <t>HA0112; Ziff. 6.2.3</t>
  </si>
  <si>
    <t>ja (ohne Motor),
keine Motorboote</t>
  </si>
  <si>
    <t>HA0112; Ziff. 7.1</t>
  </si>
  <si>
    <t>bei vorübergehendem Aufenthalt
unbegrenzt</t>
  </si>
  <si>
    <t>HA0112; Ziff. 8</t>
  </si>
  <si>
    <t>HA0112; Ziff. 9.2.1</t>
  </si>
  <si>
    <t>HA0301</t>
  </si>
  <si>
    <t>HA0112; Ziff. 9.1</t>
  </si>
  <si>
    <t>HA0112; Ziff. 11.3/Leistungsübersicht</t>
  </si>
  <si>
    <t>HA0112; Ziff. 12.1 / 12.3</t>
  </si>
  <si>
    <t>HA0112; Ziff. 12.2.2</t>
  </si>
  <si>
    <t>HA0112; Ziff. 12.3.1</t>
  </si>
  <si>
    <t>HA0112; Ziff. 12.4</t>
  </si>
  <si>
    <t>HA0112; Ziff. 13</t>
  </si>
  <si>
    <t>HA0120; Ziff. 3</t>
  </si>
  <si>
    <t>bis 1.000 € 
(auch deliktunfähige Enkelkinder)</t>
  </si>
  <si>
    <t>bis 10.000 € 
(auch deliktunfähige Enkelkinder)</t>
  </si>
  <si>
    <t>HA0060 / HA0184 / Leistungsübers.</t>
  </si>
  <si>
    <t>HA0061</t>
  </si>
  <si>
    <t>HA0061 / Leistungsübersicht</t>
  </si>
  <si>
    <t>HA0064 / Leistungsübersicht</t>
  </si>
  <si>
    <t>HA0065</t>
  </si>
  <si>
    <t>HA0067</t>
  </si>
  <si>
    <t>auch alleinstehende Angehörige
(abwählbar)</t>
  </si>
  <si>
    <t>HA0070</t>
  </si>
  <si>
    <t>ja
(auch Austauschschüler)</t>
  </si>
  <si>
    <t>HA0072</t>
  </si>
  <si>
    <t>HA0073</t>
  </si>
  <si>
    <t>HA0074</t>
  </si>
  <si>
    <t>HA0080 / Leistungsübersicht</t>
  </si>
  <si>
    <t>HA0081</t>
  </si>
  <si>
    <t>HA0112; Ziff. 7.14.1</t>
  </si>
  <si>
    <t>Tarif</t>
  </si>
  <si>
    <t>BB., IV., Ziff. 6.1 / Tarif</t>
  </si>
  <si>
    <t>BB., I., Ziff. 1</t>
  </si>
  <si>
    <t>BB., I., Ziff. 3. a)</t>
  </si>
  <si>
    <t>BB., I., Ziff. 3. c)</t>
  </si>
  <si>
    <t>BB., I., Ziff. 3. d)</t>
  </si>
  <si>
    <t>BB., I., Ziff. 4 a)</t>
  </si>
  <si>
    <t>BB., I., Ziff. 4 b)</t>
  </si>
  <si>
    <t>BB., I., Ziff. 5</t>
  </si>
  <si>
    <t>BB., I., Ziff. 7</t>
  </si>
  <si>
    <t>ja (auch Elektrofahrräder)</t>
  </si>
  <si>
    <t>BB., I., Ziff. 9</t>
  </si>
  <si>
    <t>BB., I., Ziff. 10</t>
  </si>
  <si>
    <t>BB., I., Ziff. 11</t>
  </si>
  <si>
    <t>BB., I., Ziff. 12</t>
  </si>
  <si>
    <t>BB., I., Ziff. 13 a) / b)</t>
  </si>
  <si>
    <t>BB., I., Ziff. 13 c)</t>
  </si>
  <si>
    <t>BB., I., Ziff. 14 / Ziff. 15</t>
  </si>
  <si>
    <t>BB., II., Ziff. 1 a) / e)</t>
  </si>
  <si>
    <t>BB., II., Ziff. 1 d)</t>
  </si>
  <si>
    <t>BB., II., Ziff. 1 aa)</t>
  </si>
  <si>
    <t>BB., II., Ziff. 2</t>
  </si>
  <si>
    <t>BB., III., Ziff. 5 c)</t>
  </si>
  <si>
    <t>BB., III., Ziff. 5 b)</t>
  </si>
  <si>
    <t>ja + Aufsitzrasenmäher,Rollstühle,
Schneeräumer,Golfwagen,Kinderkfz</t>
  </si>
  <si>
    <t>BB., III., Ziff. 3</t>
  </si>
  <si>
    <t>BB., III., Ziff. 1</t>
  </si>
  <si>
    <t>BB., III., Ziff. 2</t>
  </si>
  <si>
    <t>zusätzlich versicherbar
über Paket "Freizeit"</t>
  </si>
  <si>
    <t>BB., IV., Ziff. 1</t>
  </si>
  <si>
    <t>in Höhe der VS
(max. 10 Mio. €)</t>
  </si>
  <si>
    <t>BB., IV., Ziff. 2</t>
  </si>
  <si>
    <t>BB., IV., Ziff. 3</t>
  </si>
  <si>
    <t>BB., IV., Ziff. 4</t>
  </si>
  <si>
    <t>BB., IV., Ziff. 5</t>
  </si>
  <si>
    <t>BB., IV., Ziff. 7</t>
  </si>
  <si>
    <t>zusätzlich versicherbar
über Paket "Beruf"</t>
  </si>
  <si>
    <t>BB., IV., Ziff. 8</t>
  </si>
  <si>
    <t>BB., IV., Ziff. 9</t>
  </si>
  <si>
    <t>BB., IV., Ziff. 11.3</t>
  </si>
  <si>
    <t>bis 10.000 € (auch mitversicherte deliktunfähige Personen)</t>
  </si>
  <si>
    <t>BB., IV., Ziff. 12</t>
  </si>
  <si>
    <t>BB., IV., Ziff. 13</t>
  </si>
  <si>
    <t>BB., IV., Ziff. 14</t>
  </si>
  <si>
    <t>BB., IV., Ziff. 15</t>
  </si>
  <si>
    <t>BB., IV., Ziff. 19</t>
  </si>
  <si>
    <t>BB., IV., Ziff. 20. 1.2 a)</t>
  </si>
  <si>
    <t>BB., IV., Ziff. 20. 1.2 b)</t>
  </si>
  <si>
    <t>BB., IV., Ziff. 20. 1.2 c)</t>
  </si>
  <si>
    <t>BB., IV., Ziff. 20. 1.1</t>
  </si>
  <si>
    <t>BB., VI., Ziff. 3</t>
  </si>
  <si>
    <t>BB., V., Ziff. 1.1</t>
  </si>
  <si>
    <t>BB., V., Ziff. 1.2.1</t>
  </si>
  <si>
    <t>BB., V., Ziff. 1.3</t>
  </si>
  <si>
    <t>BB., V., Ziff. 1.4</t>
  </si>
  <si>
    <t>Segelfahrzeuge bis 15 qm Segel-fläche und Motorboote (max. 5 PS)</t>
  </si>
  <si>
    <t>BB., V., Ziff. 2.1</t>
  </si>
  <si>
    <t>zusätzlich versicherbar 
über Paket "Recht"</t>
  </si>
  <si>
    <t>BB., V., Ziff. 3</t>
  </si>
  <si>
    <t>bis 15 kWp, inkl. Einspeisung von Strom ins öffentliche Stromnetz</t>
  </si>
  <si>
    <t>ja, max. Einspeisung ins öffentliche Stromnetz: 5 kWp</t>
  </si>
  <si>
    <t>bis 10 kWp</t>
  </si>
  <si>
    <t>ja, inkl. Einspeisung von Strom ins öffentliche Stromnetz</t>
  </si>
  <si>
    <t>ja, inkl. Einspeisung von Strom ins öffentliche Stromnetz (abwählbar)</t>
  </si>
  <si>
    <t>bis 10 kWp, inkl. Einspeisung von Strom ins öffentliche Stromnetz</t>
  </si>
  <si>
    <t>ja, inkl. Einspeisung von Strom ins öffentliche Stromnetz (100 € SB)</t>
  </si>
  <si>
    <t>ZB; Ziff. 1.1.1 / Ziff. 1.1.2</t>
  </si>
  <si>
    <t>Segelfahrzeuge bis 10 qm Segel-fläche und Motorboote (max. 5 PS)</t>
  </si>
  <si>
    <t>ZB; Ziff. 2.1</t>
  </si>
  <si>
    <t>ZB; Ziff. 2.2</t>
  </si>
  <si>
    <t>ZB; Ziff. 4</t>
  </si>
  <si>
    <t>ZB; Ziff. 6</t>
  </si>
  <si>
    <t>ja entgeltlich, bis zu 6 Kinder,
nicht in Betrieben/Institutionen</t>
  </si>
  <si>
    <t>ZB; Ziff. 7</t>
  </si>
  <si>
    <t>ZB; Ziff. 8</t>
  </si>
  <si>
    <t>ZB; Ziff. 9</t>
  </si>
  <si>
    <t>ZB; Ziff. 10.1</t>
  </si>
  <si>
    <t>ZB; Ziff. 11.4 (3) / (4)</t>
  </si>
  <si>
    <t>ZB; Ziff. 12</t>
  </si>
  <si>
    <t>bis 3.000 €
150 € SB</t>
  </si>
  <si>
    <t>ZB; Ziff. 13</t>
  </si>
  <si>
    <t>EU / EFTA
(eine Wohnung)</t>
  </si>
  <si>
    <t>ja
(eine Garage)</t>
  </si>
  <si>
    <t>ZB; Ziff. 14</t>
  </si>
  <si>
    <t>ZB; Ziff. 15</t>
  </si>
  <si>
    <t>ZB; Ziff. 16</t>
  </si>
  <si>
    <t>bis 5 Mio. €, inkl. Einspeisung von Strom ins öffentliche Stromnetz</t>
  </si>
  <si>
    <t>ZB; Ziff. 17.3</t>
  </si>
  <si>
    <t>bis 1.500 €
150 € SB</t>
  </si>
  <si>
    <t>BB; Ziff. 1.2.1</t>
  </si>
  <si>
    <t>BB; Ziff. 1.2.3</t>
  </si>
  <si>
    <t>BB; Ziff. 1.2.4</t>
  </si>
  <si>
    <t>BB; Ziff. 1.2.5</t>
  </si>
  <si>
    <t>BB; Ziff. 2.1.1</t>
  </si>
  <si>
    <t>BB; Ziff. 2.1.4</t>
  </si>
  <si>
    <t>BB; Ziff. 2.1.5</t>
  </si>
  <si>
    <t>ja (mit schwerer Krankheit oder Gebrechlichkeit)</t>
  </si>
  <si>
    <t>BB; Ziff. 2.1.6</t>
  </si>
  <si>
    <t>BB; Ziff. 2.3</t>
  </si>
  <si>
    <t>BB; Ziff. 19</t>
  </si>
  <si>
    <t>BB; Ziff. 4</t>
  </si>
  <si>
    <t>BB; Ziff. 5.2.1 (2)</t>
  </si>
  <si>
    <t>BB; Ziff. 5.2.1 (3)</t>
  </si>
  <si>
    <t>BB; Ziff. 5.2.2</t>
  </si>
  <si>
    <t>BB; Ziff. 5.2.3</t>
  </si>
  <si>
    <t>fremde Windsurfbretter</t>
  </si>
  <si>
    <t>gelegentlicher Gebrauch von
fremden Motorbooten</t>
  </si>
  <si>
    <t>BB; Ziff. 5.2.4</t>
  </si>
  <si>
    <t>BB; Ziff. 32</t>
  </si>
  <si>
    <t>BB; Ziff. 6.3</t>
  </si>
  <si>
    <t>Einfamilienhaus
EU / EFTA</t>
  </si>
  <si>
    <t>BB; Ziff. 6.2</t>
  </si>
  <si>
    <t>BB; Ziff. 6</t>
  </si>
  <si>
    <t>Zugehörige Garagen und Gärten, sowie ein Schrebergarten</t>
  </si>
  <si>
    <t>BB; Ziff. 7.1</t>
  </si>
  <si>
    <t>BB; Ziff. 7.2</t>
  </si>
  <si>
    <t>BB; Ziff. 8.1</t>
  </si>
  <si>
    <t>BB; Ziff. 8.1 / ZB; Ziff. 3</t>
  </si>
  <si>
    <t>BB; Ziff. 9.3</t>
  </si>
  <si>
    <t>BB; Ziff. 10</t>
  </si>
  <si>
    <t>bis 15.000 €
(150 € SB)</t>
  </si>
  <si>
    <t>zusätzlich versicherbar bis 20.000 € 
(20% SB, mind. 500 €, max. 1.000 €)</t>
  </si>
  <si>
    <t>BB; Ziff. 33</t>
  </si>
  <si>
    <t>BB; Ziff. 11</t>
  </si>
  <si>
    <t>BB; Ziff. 14</t>
  </si>
  <si>
    <t>BB; Ziff. 16</t>
  </si>
  <si>
    <t>BB; Ziff. 17</t>
  </si>
  <si>
    <t>bis 5 Mio. €,
bis zu 3 Kinder</t>
  </si>
  <si>
    <t>bis 5 Mio. €,
bis zu 6 Kinder</t>
  </si>
  <si>
    <t>BB; Ziff. 18</t>
  </si>
  <si>
    <t>BB; Ziff. 20</t>
  </si>
  <si>
    <t>BB; Ziff. 21</t>
  </si>
  <si>
    <t>BB; Ziff. 22</t>
  </si>
  <si>
    <t>BB; Ziff. 24.2</t>
  </si>
  <si>
    <t xml:space="preserve">BB; Ziff. 25.5.1 </t>
  </si>
  <si>
    <t>BB; Ziff. 25.4</t>
  </si>
  <si>
    <t>BB; Ziff. 27.4</t>
  </si>
  <si>
    <t>BB; Ziff. 25.1</t>
  </si>
  <si>
    <t>BBR; Ziff. 2.1 (1)</t>
  </si>
  <si>
    <t>BBR; Ziff. 2.1 (4)</t>
  </si>
  <si>
    <t>BBR; Ziff. 2.1 (5)</t>
  </si>
  <si>
    <t>BBR; Ziff. 2.1 (6)</t>
  </si>
  <si>
    <t>BBR; Ziff. 2.2 (1)</t>
  </si>
  <si>
    <t>BBR; Ziff. 2.2 (3)</t>
  </si>
  <si>
    <t>BBR; Ziff. 2.2.3</t>
  </si>
  <si>
    <t>BBR; Ziff. 3.1</t>
  </si>
  <si>
    <t>BBR; Ziff. 3.4</t>
  </si>
  <si>
    <t>BBR; Ziff. 3.5</t>
  </si>
  <si>
    <t>BBR; Ziff. 3.6 (1)</t>
  </si>
  <si>
    <t>BBR; Ziff. 3.7 (2)</t>
  </si>
  <si>
    <t>BBR; Ziff. 4.3</t>
  </si>
  <si>
    <t>BBR; Ziff. 4.4 (4)</t>
  </si>
  <si>
    <t>BBR; Ziff. 4.4 (6)</t>
  </si>
  <si>
    <t>bis 100.000 € (bei Umbau der selbst- bewohnten Immobilie unbegrenzt)</t>
  </si>
  <si>
    <t>BBR; Ziff. 4.4.7</t>
  </si>
  <si>
    <t>BBR; Ziff. 5.1 (1) / (2) / (3)</t>
  </si>
  <si>
    <t>BBR; Ziff. 5.1 (4)</t>
  </si>
  <si>
    <t>ja (auch Signal-/ Behindertenbegleithunde)</t>
  </si>
  <si>
    <t>BBR; Ziff. 5.2 (1)</t>
  </si>
  <si>
    <t>BBR; Ziff. 5.2 (2)</t>
  </si>
  <si>
    <t>BBR; Ziff. 6.2 (4)</t>
  </si>
  <si>
    <t>BBR; Ziff. 6.2 (6)</t>
  </si>
  <si>
    <t>BBR; Ziff. 6.2 (7)</t>
  </si>
  <si>
    <t>BBR; Ziff. 6.2 (9)</t>
  </si>
  <si>
    <t>BBR; Ziff. 4.1 (2) / Ziff. 4.2 / Ziff. 7.2</t>
  </si>
  <si>
    <t>BBR; Ziff. 4.4 (3)  / Ziff. 7.2</t>
  </si>
  <si>
    <t>BBR; Ziff. 4.1 (3) / Ziff. 4.2  / Ziff. 7.2</t>
  </si>
  <si>
    <t>BBR; Ziff. 4.4 (2) d) / Ziff. 4.2 / Ziff. 7.2</t>
  </si>
  <si>
    <t>BBR; Ziff. 4.4 (2) c) / Ziff. 4.2 / Ziff. 7.2</t>
  </si>
  <si>
    <t>BBR; Ziff. 7.3 (2)</t>
  </si>
  <si>
    <t>BBR; Ziff. 7.4</t>
  </si>
  <si>
    <t>BBR; Ziff. 8.1 (3)</t>
  </si>
  <si>
    <t>bis 10 Mio. €
(auch an Gebäuden / Grundstücken)</t>
  </si>
  <si>
    <t>BBR; Ziff. 8.1 (3) / Ziff. 8.2</t>
  </si>
  <si>
    <t>BBR; Ziff. 8.3 (3)</t>
  </si>
  <si>
    <t>BBR; Ziff. 8.4 (3)</t>
  </si>
  <si>
    <t>BBR; Ziff. 8.4 (1)</t>
  </si>
  <si>
    <t>BBR; Ziff. 8.4 (2)</t>
  </si>
  <si>
    <t>BBR; Ziff. 8.5 (1)</t>
  </si>
  <si>
    <t>BBR; Ziff. 8.5 (2)</t>
  </si>
  <si>
    <t>BBR; Ziff. 8.6</t>
  </si>
  <si>
    <t>BBR; Ziff. 8.9 (1) e)</t>
  </si>
  <si>
    <t>BBR; Ziff. 8.9 (2) e)</t>
  </si>
  <si>
    <t>BBR; Ziff. 8.10 (1)</t>
  </si>
  <si>
    <t>BBR; Ziff. 8.10 (2)</t>
  </si>
  <si>
    <t>BBR; Ziff. 8.11 (3)</t>
  </si>
  <si>
    <t>BBR; Ziff. 8.11 (3) / (6)</t>
  </si>
  <si>
    <t>BBR; Ziff. 8.11 (6) b)</t>
  </si>
  <si>
    <t>ja (ab 2.500 € Schadenhöhe)
-über Ausfalldeckung Plus ohne SB</t>
  </si>
  <si>
    <t>BBR; Ziff. 8.13 (3)</t>
  </si>
  <si>
    <t>BBR; Ziff. 9.1</t>
  </si>
  <si>
    <t>bis 10.000 Liter
(auch Flüssiggastanks)</t>
  </si>
  <si>
    <t>BBR; Ziff. 14</t>
  </si>
  <si>
    <t>BBR Sorglos; Ziff. 1</t>
  </si>
  <si>
    <t>Personenschäden: unbegrenzt
Sach-/ Vermögensschäden: 50.000 €</t>
  </si>
  <si>
    <t>BBR Sorglos; Ziff. 2</t>
  </si>
  <si>
    <t>bis 50.000 €
100 € SB</t>
  </si>
  <si>
    <t>BBR Sorglos; Ziff. 3</t>
  </si>
  <si>
    <t>BBR Sorglos; Ziff. 4</t>
  </si>
  <si>
    <t>bis 15 Mio. €
(auch an Gebäuden / Grundstücken)</t>
  </si>
  <si>
    <t>BBR Sorglos; Ziff. 5</t>
  </si>
  <si>
    <t>BBR Sorglos; Ziff. 6</t>
  </si>
  <si>
    <t>BBR Sorglos; Ziff. 7</t>
  </si>
  <si>
    <t>BBR Sorglos; Ziff. 8</t>
  </si>
  <si>
    <t>bis 200.000 € (bei Umbau der selbst- bewohnten Immobilie unbegrenzt)</t>
  </si>
  <si>
    <t>BBR Sorglos; Ziff. 14</t>
  </si>
  <si>
    <t>BBR Sorglos; Ziff. 15</t>
  </si>
  <si>
    <t>bis 5.000 qm
in Europa</t>
  </si>
  <si>
    <t>BBR Lehrer / Tarif</t>
  </si>
  <si>
    <t>BBR Sorglos; Ziff. 12</t>
  </si>
  <si>
    <t>BBR; Ziff. 6.2 (9) / BBR Sorglos; Ziff. 12</t>
  </si>
  <si>
    <t>BBR; Ziff. 2.3</t>
  </si>
  <si>
    <t>BBR; Ziff. 4.4 (7)</t>
  </si>
  <si>
    <t>bis 2,5 Mio. €</t>
  </si>
  <si>
    <t>BBR; Ziff. 8.2 (3)</t>
  </si>
  <si>
    <t>BBR; Ziff. 8.3 (1)</t>
  </si>
  <si>
    <t>BBR; Ziff. 8.3 (2)</t>
  </si>
  <si>
    <t>BBR; Ziff. 8.4</t>
  </si>
  <si>
    <t>BBR; Ziff. 8.5 (3)</t>
  </si>
  <si>
    <t>BBR; Ziff. 8.7 (1) e)</t>
  </si>
  <si>
    <t>BBR; Ziff. 8.7 (2) e)</t>
  </si>
  <si>
    <t>BBR; Ziff. 8.8 (2)</t>
  </si>
  <si>
    <t>BBR; Ziff. 8.9 (3) a) / (6)</t>
  </si>
  <si>
    <t>BBR; Ziff. 8.9 (6) b)</t>
  </si>
  <si>
    <t>BBR; Ziff. 10.1</t>
  </si>
  <si>
    <t>bis 5 Mio. €</t>
  </si>
  <si>
    <t>BBR Sorglos; Ziff. 10</t>
  </si>
  <si>
    <t>BBR Sorglos; Ziff. 11</t>
  </si>
  <si>
    <t>BBR Sorglos; Ziff. 9</t>
  </si>
  <si>
    <t>BBR; Ziff. 6.2 (9) / BBR Sorglos; Ziff. 15</t>
  </si>
  <si>
    <t>BBR; Ziff. 2.4 (1) a) / d)</t>
  </si>
  <si>
    <t>Debeka Basis</t>
  </si>
  <si>
    <t>Debeka Standard</t>
  </si>
  <si>
    <t>Debeka Top</t>
  </si>
  <si>
    <t>Homepage</t>
  </si>
  <si>
    <t>BBR; B</t>
  </si>
  <si>
    <t>5 Mio. €
(ab 2.500 € Schadenhöhe)</t>
  </si>
  <si>
    <t>zusätzlich versicherbar
bis 5 Mio. €</t>
  </si>
  <si>
    <t>BBR; A; II; Ziff. 2</t>
  </si>
  <si>
    <t>BBR; A; II; Ziff. 7</t>
  </si>
  <si>
    <t>BBR; A; II; Ziff. 1.1</t>
  </si>
  <si>
    <t>BBR; A; II; Ziff. 1.2</t>
  </si>
  <si>
    <t>BBR; A; II; Ziff. 5</t>
  </si>
  <si>
    <t>BBR; A; II; Ziff. 3.3</t>
  </si>
  <si>
    <t>BBR; A; II; Ziff. 6</t>
  </si>
  <si>
    <t>BBR; A; II; Ziff. 4</t>
  </si>
  <si>
    <t>BB; A; I; Ziff. 1.2.1</t>
  </si>
  <si>
    <t>BB; A; I; Ziff. 2.1.2</t>
  </si>
  <si>
    <t>BB; A; I; Ziff. 2.1.1</t>
  </si>
  <si>
    <t>BB; A; I; Ziff. 2.3</t>
  </si>
  <si>
    <t>BB; A; I; Ziff. 2.4</t>
  </si>
  <si>
    <t>BB; A; I; Ziff. 2.5</t>
  </si>
  <si>
    <t>BB; A; I; Ziff. 3.1.3</t>
  </si>
  <si>
    <t>BB; A; I; Ziff. 3.1.2 / Ziff. 3.1.4</t>
  </si>
  <si>
    <t>BB; A; I; Ziff. 3.2.1</t>
  </si>
  <si>
    <t>BB; A; I; Ziff. 3.2.2</t>
  </si>
  <si>
    <t>BB; A; I; Ziff. 3.2.4</t>
  </si>
  <si>
    <t>sofern vereinbart</t>
  </si>
  <si>
    <t>BB; A; I; Ziff. 3.3</t>
  </si>
  <si>
    <t>BB; A; I; Ziff. 4</t>
  </si>
  <si>
    <t>bis 3 Mio. €</t>
  </si>
  <si>
    <t>BB; A; I; Ziff. 5</t>
  </si>
  <si>
    <t>BB; A; I; Ziff. 6.2.1</t>
  </si>
  <si>
    <t>Krankenfahrstühle</t>
  </si>
  <si>
    <t>BB; A; I; Ziff. 6.2.2</t>
  </si>
  <si>
    <t>bis 15 km/h</t>
  </si>
  <si>
    <t>BB; A; I; Ziff. 6.2.2 / BBR; A; II; Ziff. 1.3</t>
  </si>
  <si>
    <t>bis 15 km/h
(sonstige bis 5 Mio. €)</t>
  </si>
  <si>
    <t>BB; A; I; Ziff. 6.2.4</t>
  </si>
  <si>
    <t>fremde Surfbretter</t>
  </si>
  <si>
    <t>BB; A; I; Ziff. 6.2.3</t>
  </si>
  <si>
    <t>Segelboote</t>
  </si>
  <si>
    <t>ja (Entschädigung bei Motorbooten max. 5 Mio. €)</t>
  </si>
  <si>
    <t>BB; A; I; Ziff. 7.1</t>
  </si>
  <si>
    <t>BB; A; I; Ziff. 7.2.1</t>
  </si>
  <si>
    <t>BB; A; I; Ziff. 7.2.2</t>
  </si>
  <si>
    <t>BB; A; I; Ziff. 8</t>
  </si>
  <si>
    <t>BB; A; I; Ziff. 9.3</t>
  </si>
  <si>
    <t>BB; A; I; Ziff. 9.1</t>
  </si>
  <si>
    <t>BB; A; I; Ziff. 10</t>
  </si>
  <si>
    <t>BB; A; I; Ziff. 11</t>
  </si>
  <si>
    <t>BB; A; I; Ziff. 12.3</t>
  </si>
  <si>
    <t>BB; A; I; Ziff. 13.1</t>
  </si>
  <si>
    <t>BB; A; I; Ziff. 1.1</t>
  </si>
  <si>
    <t>AHB; Ziff. 7.6</t>
  </si>
  <si>
    <t>BPH; § 3, Ziff. 1.1</t>
  </si>
  <si>
    <t>BPH; § 3, Ziff. 1.3</t>
  </si>
  <si>
    <t>BPH; § 3, Ziff. 1.4</t>
  </si>
  <si>
    <t>BPH; § 3, Ziff. 1.5</t>
  </si>
  <si>
    <t>BPH; § 3, Ziff. 1.6</t>
  </si>
  <si>
    <t>BPH; § 3, Ziff. 2</t>
  </si>
  <si>
    <t>BPH; § 3, Ziff. 3</t>
  </si>
  <si>
    <t>BPH; § 3, Ziff. 4 / Ziff. 5</t>
  </si>
  <si>
    <t>BPH; § 3, Ziff. 6</t>
  </si>
  <si>
    <t>BPH; § 3, Ziff. 7</t>
  </si>
  <si>
    <t>BPH; § 3, Ziff. 8</t>
  </si>
  <si>
    <t>BPH; § 3, Ziff. 9</t>
  </si>
  <si>
    <t>BPH; § 3, Ziff. 10.2</t>
  </si>
  <si>
    <t>BPH; § 4, Ziff. 1.1.2</t>
  </si>
  <si>
    <t>BPH; § 4, Ziff. 1.1.1</t>
  </si>
  <si>
    <t>Einfamilienhaus
in Deutschland</t>
  </si>
  <si>
    <t>BPH; § 4, Ziff. 1.1.3</t>
  </si>
  <si>
    <t>BPH; § 4, Ziff. 1.2</t>
  </si>
  <si>
    <t>BPH; § 4, Ziff. 2</t>
  </si>
  <si>
    <t>BPH; § 4, Ziff. 4</t>
  </si>
  <si>
    <t>BPH; § 4, Ziff. 5</t>
  </si>
  <si>
    <t>BPH; § 5, Ziff. 1</t>
  </si>
  <si>
    <t>BPH; § 5, Ziff. 2.2</t>
  </si>
  <si>
    <t>BPH; § 8, Ziff. 1.1.3</t>
  </si>
  <si>
    <t>BPH; § 8, Ziff. 1.1.4</t>
  </si>
  <si>
    <t>BPH; § 17</t>
  </si>
  <si>
    <t>ja
(keine Motorboote)</t>
  </si>
  <si>
    <t>bis 10 qm Segelfläche
(keine Motorboote)</t>
  </si>
  <si>
    <t>BPH; § 7, Ziff. 1.1.1</t>
  </si>
  <si>
    <t>BPH; § 7, Ziff. 1.1.3</t>
  </si>
  <si>
    <t>BPH; § 7, Ziff. 1.2</t>
  </si>
  <si>
    <t>93,53 € (10 Mio. € pauschal)
69,02 € (mit 150 € SB)</t>
  </si>
  <si>
    <t>113,65 € (10 Mio. € pauschal)
88,77 € (mit 150 € SB)</t>
  </si>
  <si>
    <t>133,76 € (10 Mio. € pauschal)
104,48 € (mit 150 € SB)</t>
  </si>
  <si>
    <t>110,19 € (10 Mio. € pauschal)
81,28 € (mit 150 € SB)</t>
  </si>
  <si>
    <t>Patria</t>
  </si>
  <si>
    <t>AHB 1986 (07-1986)
BBR PHV (01-2002)</t>
  </si>
  <si>
    <t>BBR; I; Ziff. 1</t>
  </si>
  <si>
    <t>BBR; I; Ziff. 3 b)</t>
  </si>
  <si>
    <t>BBR; I; Ziff. 3 c)</t>
  </si>
  <si>
    <t>BBR; I; Ziff. 3</t>
  </si>
  <si>
    <t>BBR; I; Ziff. 4</t>
  </si>
  <si>
    <t>BBR; I; Ziff. 5</t>
  </si>
  <si>
    <t>BBR; I; Ziff. 6</t>
  </si>
  <si>
    <t>BBR; I; Ziff. 7</t>
  </si>
  <si>
    <t>BBR; I; Ziff. 8</t>
  </si>
  <si>
    <t>BBR; II; Ziff. 1 a)</t>
  </si>
  <si>
    <t>BBR; II; Ziff. 2</t>
  </si>
  <si>
    <t>BBR; III; Ziff. 2 a)</t>
  </si>
  <si>
    <t>BBR; III; Ziff. 2 b)</t>
  </si>
  <si>
    <t>ja,
keine Motorboote</t>
  </si>
  <si>
    <t>BBR; III; Ziff. 2 c) (1)</t>
  </si>
  <si>
    <t>BBR; III; Ziff. 2 c) (3)</t>
  </si>
  <si>
    <t>BBR; IV; Ziff. 1</t>
  </si>
  <si>
    <t>BBR; IV; Ziff. 2</t>
  </si>
  <si>
    <t>weltweit: 1 Jahr</t>
  </si>
  <si>
    <t>BBR; IV; Ziff. 3</t>
  </si>
  <si>
    <t>BBR; IV; Ziff. 4 (3)</t>
  </si>
  <si>
    <t>bis 100.000 €
(20% SB, mind. 25 €)</t>
  </si>
  <si>
    <t>BBR; V</t>
  </si>
  <si>
    <t>BBR; C; § 1</t>
  </si>
  <si>
    <t>Archiv</t>
  </si>
  <si>
    <t>Versicherungsschein Kunde</t>
  </si>
  <si>
    <t>BBR; I</t>
  </si>
  <si>
    <t>BBR; Ziff. 1.1.1</t>
  </si>
  <si>
    <t>BBR; Ziff. 1.1.3 b)</t>
  </si>
  <si>
    <t>BBR; Ziff. 1.1.3 a)</t>
  </si>
  <si>
    <t>BBR; Ziff. 1.1.3</t>
  </si>
  <si>
    <t>BBR; Ziff. 1.1.3 e)</t>
  </si>
  <si>
    <t>BBR; Ziff. 1.1.3.2</t>
  </si>
  <si>
    <t>bis 350.000 €</t>
  </si>
  <si>
    <t>BBR; Ziff. 1.1.3.3</t>
  </si>
  <si>
    <t>BBR; Ziff. 1.1.3 b) / d) / Ziff. 1.1.3.6</t>
  </si>
  <si>
    <t>BBR; Ziff. 1.1.3 c)</t>
  </si>
  <si>
    <t>Europa
(auch Generationenhaus)</t>
  </si>
  <si>
    <t>BBR; Ziff. 1.1.3 c) / Ziff. 1.1.3.6</t>
  </si>
  <si>
    <t>max. 3 Wohungen in Deutschland
(einschließlich Einliegerwohnung)</t>
  </si>
  <si>
    <t>BBR; Ziff. 1.1.3.7.2</t>
  </si>
  <si>
    <t>max. 6 Garagen
in Deutschland</t>
  </si>
  <si>
    <t>BBR; Ziff. 1.1.3.7.3</t>
  </si>
  <si>
    <t>BBR; Ziff. 1.2.2</t>
  </si>
  <si>
    <t>BBR; Ziff. 1.2.1</t>
  </si>
  <si>
    <t>BBR; Ziff. 1.2.3</t>
  </si>
  <si>
    <t>BBR; Ziff. 1.3.1</t>
  </si>
  <si>
    <t>BBR; Ziff. 1.3.2.2</t>
  </si>
  <si>
    <t>BBR; Ziff. 1.3.2.1 / Ziff. 1.3.2.3</t>
  </si>
  <si>
    <t>BBR; Ziff. 1.3.2.4</t>
  </si>
  <si>
    <t>BBR; Ziff. 2.1.1.1 / Ziff. 2.1.1.2</t>
  </si>
  <si>
    <t>BBR; Ziff. 2.1.2.2</t>
  </si>
  <si>
    <t>BBR; Ziff. 2.1.2.3</t>
  </si>
  <si>
    <t>BBR; Ziff. 2.1.3</t>
  </si>
  <si>
    <t>ja
(auch Großeltern)</t>
  </si>
  <si>
    <t>BBR; Ziff. 2.1.4</t>
  </si>
  <si>
    <t>BBR; Ziff. 2.1.5</t>
  </si>
  <si>
    <t>BBR; Ziff. 3.2.1.1 - 3.2.1.6</t>
  </si>
  <si>
    <t>BBR; Ziff. 3.2.1.4</t>
  </si>
  <si>
    <t>BBR; Ziff. 3.2.2</t>
  </si>
  <si>
    <t>BBR; Ziff. 3.2.5</t>
  </si>
  <si>
    <t>BBR; Ziff. 3.3</t>
  </si>
  <si>
    <t>BBR; Ziff. 3.4.1.1</t>
  </si>
  <si>
    <t>BBR; Ziff. 3.2.1.7 / Ziff. 3.4.1.2</t>
  </si>
  <si>
    <t>Segelboote (auch Hilfsmotor), max. 20 qm Segelfläche; kein Motorboot</t>
  </si>
  <si>
    <t>BBR; Ziff. 3.4.1.1 / Ziff. 3.4.1.3</t>
  </si>
  <si>
    <t>BBR; Ziff. 4.1.3</t>
  </si>
  <si>
    <t>BBR; Ziff. 4.1.1</t>
  </si>
  <si>
    <t>BBR; Ziff. 4.2.3</t>
  </si>
  <si>
    <t>BBR; Ziff. 4.3.1.2</t>
  </si>
  <si>
    <t>BBR; Ziff. 4.5.1.1</t>
  </si>
  <si>
    <t>BBR; Ziff. 4.5.2</t>
  </si>
  <si>
    <t>BBR; Ziff. 4.5.3</t>
  </si>
  <si>
    <t>BBR; Ziff. 4.6.3</t>
  </si>
  <si>
    <t>BBR; Ziff. 4.7.4.1</t>
  </si>
  <si>
    <t>BBR; Ziff. 4.7.4.2</t>
  </si>
  <si>
    <t>BBR; Ziff. 4.8.3.3</t>
  </si>
  <si>
    <t>BBR; Ziff. 4.9</t>
  </si>
  <si>
    <t>BBR; Ziff. 4.10</t>
  </si>
  <si>
    <t>bei deliktunfähigen versicherten Personen bis 100.000 € (150 € SB)</t>
  </si>
  <si>
    <t>BBR; Ziff. 4.16.1.1</t>
  </si>
  <si>
    <t>BBR; Ziff. 4.16.2</t>
  </si>
  <si>
    <t>BBR; Ziff. 5.1.2</t>
  </si>
  <si>
    <t>BBR; Ziff. 5.6</t>
  </si>
  <si>
    <t>BBR; Ziff. 6</t>
  </si>
  <si>
    <t>BBR; Ziff. 7</t>
  </si>
  <si>
    <t>BBR; Ziff. 1.3.2.1 / Ziff. 1.3.2.2</t>
  </si>
  <si>
    <t>BBR; Ziff. 1.3.2.3</t>
  </si>
  <si>
    <t>BBR; Ziff. 3.2.1.2</t>
  </si>
  <si>
    <t>BBR; Ziff. 3.2.1.1 - 3.2.1.4</t>
  </si>
  <si>
    <t>ja + Aufsitzrasenmäher</t>
  </si>
  <si>
    <t>BBR; Ziff. 3.2.1.5 / Ziff. 3.4.1.2</t>
  </si>
  <si>
    <t>BBR; Ziff. 4.2.1.2</t>
  </si>
  <si>
    <t>BBR; Ziff. 4.3.1.3</t>
  </si>
  <si>
    <t>BBR; Ziff. 4.4.3</t>
  </si>
  <si>
    <t>BBR; Ziff. 4.7.1.1</t>
  </si>
  <si>
    <t>BBR; Ziff. 5.1.6.1</t>
  </si>
  <si>
    <t>BBR; Ziff. 5.4</t>
  </si>
  <si>
    <t>AHB; Ziff. 7.14 (1)</t>
  </si>
  <si>
    <t>durch häusliche Abwässer</t>
  </si>
  <si>
    <t>BBR; Ziff. 1.1.3.6 / Rechner</t>
  </si>
  <si>
    <t xml:space="preserve">58,17 € (10 Mio. € pauschal)
43,63 € (mit 150 € SB) </t>
  </si>
  <si>
    <t>85,47 € (10 Mio. € pauschal)
64,11 € (mit 150 € SB)</t>
  </si>
  <si>
    <t>59,44 € (10 Mio. € pauschal)
44,59 € (mit 150 € SB)</t>
  </si>
  <si>
    <t>87,56 € (10 Mio. € pauschal)
65,66 € (mit 150 € SB)</t>
  </si>
  <si>
    <t>BB; II; Ziff. 1 b)</t>
  </si>
  <si>
    <t>BB; II; Ziff. 1 a)</t>
  </si>
  <si>
    <t>BB; II; Ziff. 1 c)</t>
  </si>
  <si>
    <t>BB; II; Ziff. 1 d)</t>
  </si>
  <si>
    <t>ja (auch Austauschschüler)
max. 1 Jahr</t>
  </si>
  <si>
    <t>BB; II; Ziff. 1 e)</t>
  </si>
  <si>
    <t>BB; II; Ziff. 1 f)</t>
  </si>
  <si>
    <t>BB; II; Ziff. 2</t>
  </si>
  <si>
    <t>BB; II; Ziff. 3</t>
  </si>
  <si>
    <t>BB; III; Ziff. 1.1 b)</t>
  </si>
  <si>
    <t>BB; III; Ziff. 1.1 c)</t>
  </si>
  <si>
    <t>BB; III; Ziff. 1.1 / Ziff. 1.1 d)</t>
  </si>
  <si>
    <t>BB; III; Ziff. 1.2 b)</t>
  </si>
  <si>
    <t>BB; III; Ziff. 1.2 c)</t>
  </si>
  <si>
    <t>BB; III; Ziff. 1.2 d)</t>
  </si>
  <si>
    <t>BB; III; Ziff. 1.2 g)</t>
  </si>
  <si>
    <t>BB; III; Ziff. 1.2 h)</t>
  </si>
  <si>
    <t>BB; III; Ziff. 1.2 i)</t>
  </si>
  <si>
    <t>BB; III; Ziff. 2</t>
  </si>
  <si>
    <t>BB; III; Ziff. 2 / Leistungsübersicht</t>
  </si>
  <si>
    <t>BB; III; Ziff. 3</t>
  </si>
  <si>
    <t>BB; III; Ziff. 4</t>
  </si>
  <si>
    <t>BB; III; Ziff. 5 / Ziff. 6</t>
  </si>
  <si>
    <t>ja
(auch Betriebspraktika)</t>
  </si>
  <si>
    <t>BB; III; Ziff. 7</t>
  </si>
  <si>
    <t>BB; III; Ziff. 8</t>
  </si>
  <si>
    <t>BB; III; Ziff. 9</t>
  </si>
  <si>
    <t>BB; III; Ziff. 11 a)</t>
  </si>
  <si>
    <t>BB; III; Ziff. 11 b) / c)</t>
  </si>
  <si>
    <t>BB; III; Ziff. 11 c)</t>
  </si>
  <si>
    <t>BB; III; Ziff. 12 d)</t>
  </si>
  <si>
    <t>ja + Aufsitzrasenmäher,Rollstühle,
Schneeräumer,Golfwagen</t>
  </si>
  <si>
    <t>BB; III; Ziff. 12 a)</t>
  </si>
  <si>
    <t>BB; III; Ziff. 12 f)</t>
  </si>
  <si>
    <t>BB; III; Ziff. 12 g)</t>
  </si>
  <si>
    <t>BB; III; Ziff. 12 h)</t>
  </si>
  <si>
    <t>BB; III; Ziff. 12 h) / k)</t>
  </si>
  <si>
    <t>BB; III; Ziff. 12 i) / j)</t>
  </si>
  <si>
    <t>Segelboote: 15 qm Segelfläche
Motorboote: max. 80 PS</t>
  </si>
  <si>
    <t>BB; III; Ziff. 13</t>
  </si>
  <si>
    <t>BB; I / Leistungsübersicht</t>
  </si>
  <si>
    <t>BB; III; Ziff. 14</t>
  </si>
  <si>
    <t>BB; III; Ziff. 15 / Leistungsübersicht</t>
  </si>
  <si>
    <t>BB; III; Ziff. 16.3</t>
  </si>
  <si>
    <t xml:space="preserve">ja
(außerhalb EU / EFTA bis 5 Mio. €) </t>
  </si>
  <si>
    <t>BB; III; Ziff. 19</t>
  </si>
  <si>
    <t>BB; I</t>
  </si>
  <si>
    <t>BB; E; I.; Ziff. 4</t>
  </si>
  <si>
    <t>BB; E; I.; Ziff. 1</t>
  </si>
  <si>
    <t>ja (auch Pflegebedürftige 
Personen mit mind. Pflegestufe 1)</t>
  </si>
  <si>
    <t>BB; II; Ziff. 1 c) / BB; VI; Ziff. 1</t>
  </si>
  <si>
    <t>BB; VI; Ziff. 2.1</t>
  </si>
  <si>
    <t>bis 5.000 qm (auch mit Bauten bis 
15 qm) - auch Verpachtung</t>
  </si>
  <si>
    <t>BB; VI; Ziff. 2.3</t>
  </si>
  <si>
    <t>BB; VI; Ziff. 2.4</t>
  </si>
  <si>
    <t>BB; VI; Ziff. 2.7</t>
  </si>
  <si>
    <t>BB; VI; Ziff. 3</t>
  </si>
  <si>
    <t>BB; VI; Ziff. 4 / Ziff. 5</t>
  </si>
  <si>
    <t>BB; VI; Ziff. 6</t>
  </si>
  <si>
    <t>BB; VI; Ziff. 6 / Tarif</t>
  </si>
  <si>
    <t>bis 20.000 € (auch mitversicherte 
deliktunfähige Personen)</t>
  </si>
  <si>
    <t>BB; VI; Ziff. 7</t>
  </si>
  <si>
    <t>BB; VI; Ziff. 8</t>
  </si>
  <si>
    <t>BB; VI; Ziff. 9</t>
  </si>
  <si>
    <t>BB; VI; Ziff. 11.1 b)</t>
  </si>
  <si>
    <t>BB; VII; Ziff. 1</t>
  </si>
  <si>
    <t>BB; VII; Ziff. 2</t>
  </si>
  <si>
    <t>BB; VII; Ziff. 3 / Ziff. 4</t>
  </si>
  <si>
    <t>BB; VII; Ziff. 5</t>
  </si>
  <si>
    <t>bis 50.000 € (auch mitversicherte 
deliktunfähige Personen)</t>
  </si>
  <si>
    <t>BB; VII; Ziff. 6</t>
  </si>
  <si>
    <t>BB; VII; Ziff. 7</t>
  </si>
  <si>
    <t>bis 1% der VS(auch nicht deliktfähige mitversicherte Personen)</t>
  </si>
  <si>
    <t>BB; VII; Ziff. 10</t>
  </si>
  <si>
    <t>77,35 € (10 Mio. € pauschal)
58,02 € (mit 150 € SB)</t>
  </si>
  <si>
    <t>105,47 € (10 Mio. € pauschal)
79,10 € (mit 150 € SB)</t>
  </si>
  <si>
    <t>max. 8 Betten</t>
  </si>
  <si>
    <t>nat. suisse Ideal-Schutz
(Stand 08-2008)</t>
  </si>
  <si>
    <t>BBR PHV Premium
Stand 01-2012</t>
  </si>
  <si>
    <t>BBR PHV Komfort
Stand 01-2012</t>
  </si>
  <si>
    <t>68,54 €</t>
  </si>
  <si>
    <t>85,68 €</t>
  </si>
  <si>
    <t>78,06 €</t>
  </si>
  <si>
    <t>97,58 €</t>
  </si>
  <si>
    <t>Europa / EFTA: unbegrenzt
weltweit: 5 Jahre</t>
  </si>
  <si>
    <t xml:space="preserve">beruflich im Rahmen des eigenen
Haushalts, max. 6 Kinder </t>
  </si>
  <si>
    <t>BB; Ziff. 1.1</t>
  </si>
  <si>
    <t>BB; Ziff. 1.3.2</t>
  </si>
  <si>
    <t>BB; Ziff. 1.3.3</t>
  </si>
  <si>
    <t>BB; Ziff. 1.3.1</t>
  </si>
  <si>
    <t>BB; Ziff. 1.3.4</t>
  </si>
  <si>
    <t>BB; Ziff. 1.3.5.6</t>
  </si>
  <si>
    <t>BB; Ziff. 1.5</t>
  </si>
  <si>
    <t>BB; Ziff. 1.6</t>
  </si>
  <si>
    <t>BB; Ziff. 1.8</t>
  </si>
  <si>
    <t xml:space="preserve">im Rahmen des eigenen
Haushalts, max. 6 Kinder </t>
  </si>
  <si>
    <t>BB; Ziff. 1.9</t>
  </si>
  <si>
    <t>BB; Ziff. 1.10</t>
  </si>
  <si>
    <t>BB; Ziff. 1.11</t>
  </si>
  <si>
    <t>BB; Ziff. 2.1.2</t>
  </si>
  <si>
    <t>BB; Ziff. 2.1.7 /Ziff. 2.1.8</t>
  </si>
  <si>
    <t>ja (auch Austauschschüler / Gastkinder)</t>
  </si>
  <si>
    <t>BB; Ziff. 2.1.8</t>
  </si>
  <si>
    <t>BB; Ziff. 2.2</t>
  </si>
  <si>
    <t>BB; Ziff. 3.2.1</t>
  </si>
  <si>
    <t>ja + Aufsitzrasenmäher, Schnee-räumgeräte, Kehrmaschinen</t>
  </si>
  <si>
    <t>BB; Ziff. 3.2.2</t>
  </si>
  <si>
    <t>BB; Ziff. 3.2.3</t>
  </si>
  <si>
    <t>unmotorisierte Segelboote bis 12 
qm Segel, Motorboote (max. 6 PS)</t>
  </si>
  <si>
    <t>unmotorisierte Segelboote bis 12 
qm Segelfläche, keine Motorboote</t>
  </si>
  <si>
    <t>BB; Ziff. 3.2.4</t>
  </si>
  <si>
    <t>BB; Ziff. 4.2</t>
  </si>
  <si>
    <t>BB; Ziff. 5.1</t>
  </si>
  <si>
    <t>BB; Ziff. 5.2.1</t>
  </si>
  <si>
    <t>BB; Ziff. 5.3.2</t>
  </si>
  <si>
    <t>BB; Ziff. 5.4.1 .1 / Ziff. 5.4.1.3</t>
  </si>
  <si>
    <t>BB; Ziff. 5.4.2.1 / Ziff. 5.4.2.3</t>
  </si>
  <si>
    <t>BB; Ziff. 5.6.2</t>
  </si>
  <si>
    <t>BB; Ziff. 5.7.2</t>
  </si>
  <si>
    <t>BB; Ziff. 5.9</t>
  </si>
  <si>
    <t>BB; Ziff. 6.3 / Tarif</t>
  </si>
  <si>
    <t>BB; Ziff. 7.1.1</t>
  </si>
  <si>
    <t>BB; Ziff. 7.2.2</t>
  </si>
  <si>
    <t>BB; Ziff. 7.2.1</t>
  </si>
  <si>
    <t>BB; Ziff. 8.3.1 / Ziff. 8.3.4</t>
  </si>
  <si>
    <t>BB; Ziff. 1.3.5.2</t>
  </si>
  <si>
    <t>BB; Ziff. 5.3.2 / Ziff. 5.3.3</t>
  </si>
  <si>
    <t>BB; Ziff. 1.3.5.5</t>
  </si>
  <si>
    <t>BB; Ziff. 1</t>
  </si>
  <si>
    <t>BB; Ziff. 1.7</t>
  </si>
  <si>
    <t>BB; Ziff. 2.1.7</t>
  </si>
  <si>
    <t>BB; Ziff. 2.1.6 / Ziff. 2.1.7</t>
  </si>
  <si>
    <t>BB; Ziff. 5.4.1 .1 / Ziff. 5.4.1.3 / Ziff. 5.4.1.4</t>
  </si>
  <si>
    <t>BB; Ziff. 5.4.2.1 / Ziff. 5.4.2.3 / Ziff. 5.4.2.4</t>
  </si>
  <si>
    <t>BB; Ziff. 5.5.2 / Ziff. 5.5.3</t>
  </si>
  <si>
    <t>BB; Ziff. 5.6.2 / Ziff. 5.6.3</t>
  </si>
  <si>
    <t>AHB 2008
Stand 04-2012</t>
  </si>
  <si>
    <t>ERGO Familie
(Stand 10-2010)</t>
  </si>
  <si>
    <t>zusätzlich versicherbar
bis 30.000 €</t>
  </si>
  <si>
    <t>zusätzlich versicherbar
(ab 1.500 € Schadenhöhe)</t>
  </si>
  <si>
    <t>zusätzlich versicherbar
bis 5.000 qm</t>
  </si>
  <si>
    <t>zusätzlich versicherbar
bis 5.000 €</t>
  </si>
  <si>
    <t>ja + Aufsitzrasenmäher,
Schneeräumer,Golfwagen</t>
  </si>
  <si>
    <t>91,51 € (10 Mio. € pauschal)
74,01 € (mit 150 € SB) ohne Bausteine</t>
  </si>
  <si>
    <t>110,28 € (10 Mio. € pauschal)
88,23 € (mit 150€ SB) ohne Bausteine</t>
  </si>
  <si>
    <t>KT2011HP
Stand 12-2011</t>
  </si>
  <si>
    <t>KT; Ziff. 2.2</t>
  </si>
  <si>
    <t>KT; Ziff. 2.4</t>
  </si>
  <si>
    <t>KT; Ziff. 2.5</t>
  </si>
  <si>
    <t>KT; Ziff. 3.2</t>
  </si>
  <si>
    <t>KT; Ziff. 4.3</t>
  </si>
  <si>
    <t>KT; Ziff. 4.5</t>
  </si>
  <si>
    <t>KT; Ziff. 4.12</t>
  </si>
  <si>
    <t>KT; Ziff. 4.14</t>
  </si>
  <si>
    <t>KT; Ziff. 4.15</t>
  </si>
  <si>
    <t>KT; Ziff. 4.16</t>
  </si>
  <si>
    <t>KT; Ziff. 4.18</t>
  </si>
  <si>
    <t>KT; Ziff. 4.22</t>
  </si>
  <si>
    <t>KT; Ziff. 3.5</t>
  </si>
  <si>
    <t>KT; Ziff. 4.17 / Leistungsübersicht</t>
  </si>
  <si>
    <t>KT; Ziff. 3.1 / Ziff. 4.19</t>
  </si>
  <si>
    <t>KT; Ziff. 4.23</t>
  </si>
  <si>
    <t>zusätzlich versicherbar
(auch Schlüsselverlust bis 30.000 €)</t>
  </si>
  <si>
    <t>KT; Ziff. 13.4</t>
  </si>
  <si>
    <t>bis 10.000 € 
(auch bei Demenz im Senior-Tarif)</t>
  </si>
  <si>
    <t>KT; Ziff. 3.4 / Leistungsübersicht</t>
  </si>
  <si>
    <t>KT; Ziff. 2.4 / Onlinerechner</t>
  </si>
  <si>
    <t>Rechner (Baustein Haus &amp; Grund)</t>
  </si>
  <si>
    <t>KT; Ziff. 4.22 / Rechner (Baustein Haus &amp; Grund)</t>
  </si>
  <si>
    <t>KT; Ziff. 3.2 / Ziff. 3.3 / Ziff. 4.3 / Rechner</t>
  </si>
  <si>
    <t>versicherbar(pflegebed. Angehörige mind. Pflegestufe 1 sind beitragsfrei)</t>
  </si>
  <si>
    <t>ja (auch Gastkinder)
max. 5 Jahre</t>
  </si>
  <si>
    <t>KT; Ziff. 9.5</t>
  </si>
  <si>
    <t>Leistungsübersicht / KT; Ziff. 4.20</t>
  </si>
  <si>
    <t>KT; Ziff. 2.6 / Leistungsübersicht</t>
  </si>
  <si>
    <t>Württembergische 
PremiumSchutz (Stand 06-2011)</t>
  </si>
  <si>
    <t>bis 5.000 qm
-keine Baugrundstücke-</t>
  </si>
  <si>
    <t>BBR, Ziff. IV., 2</t>
  </si>
  <si>
    <t>BBR Ziff. I. (2) 3 a)</t>
  </si>
  <si>
    <t>BBR, Ziff. V., 8</t>
  </si>
  <si>
    <t>bis 20.000 €
(auch deliktunfähige Enkelkinder)</t>
  </si>
  <si>
    <t>BBR, Ziff. II., 1. b) und Ziff. I. (2) 1.
BBR Platinum, Ziff. 1 / Ziff. 3</t>
  </si>
  <si>
    <t>BBR Ziff. I. (2) 3
BBR Platinum, Ziff. 2</t>
  </si>
  <si>
    <t>BBR, Ziff. V. 3, 1)
BBR Platinum, Ziff. 4</t>
  </si>
  <si>
    <t>BBR, Ziff. V. 7.
BBR Platinum, Ziff. 4</t>
  </si>
  <si>
    <t>BBR Ausfalldeckung Ziff. 3
BBR Platinum, Ziff. 4</t>
  </si>
  <si>
    <t>Allianz Optimal
(Stand 07-2009)</t>
  </si>
  <si>
    <t>156,66 €
125,33 € (mit 150 € SB)</t>
  </si>
  <si>
    <t>ja (auch Personen, die bis 1 Jahr in den Haushalt eingegliedert werden)</t>
  </si>
  <si>
    <t>100 l/kg,
max. 1.000 l/kg gesamt</t>
  </si>
  <si>
    <t>BR; Ziff. 1.2.2 (1) a) / b)</t>
  </si>
  <si>
    <t>BR; Ziff. 1.2.2 (1) a)</t>
  </si>
  <si>
    <t>BR; Ziff. 1.2.2 (1) c)</t>
  </si>
  <si>
    <t>BR; Ziff. 1.2.2 (1) b)</t>
  </si>
  <si>
    <t>BR; Ziff. 1.2.2 (2)</t>
  </si>
  <si>
    <t>BR; Ziff. 1.2.2 (4)</t>
  </si>
  <si>
    <t>BR; Ziff. 1.2.3</t>
  </si>
  <si>
    <t>BR; Ziff. 1.2.4 (3)</t>
  </si>
  <si>
    <t>BR; Ziff. 1.2.4 (1) b)</t>
  </si>
  <si>
    <t>BR; Ziff. 1.2.4 (1) / 1.2.4 (1) d)</t>
  </si>
  <si>
    <t>BR; Ziff. 1.2.4 (1) c)</t>
  </si>
  <si>
    <t>BR; Ziff. 1.2.4 (2) a)</t>
  </si>
  <si>
    <t>BR; Ziff. 1.2.4 (2) b)</t>
  </si>
  <si>
    <t>BR; Ziff. 1.2.4 (6) a)</t>
  </si>
  <si>
    <t>BR; Ziff. 1.2.5 (1) a)</t>
  </si>
  <si>
    <t>BR; Ziff. 1.2.5 (2)</t>
  </si>
  <si>
    <t>BR; Ziff. 1.2.5 (3)</t>
  </si>
  <si>
    <t>BR; Ziff. 1.2.6 (1) a)</t>
  </si>
  <si>
    <t>BR; Ziff. 1.2.4 (6) b) / Ziff. 1.2.6 (3)</t>
  </si>
  <si>
    <t>BR; Ziff. 1.2.7 (2) a)</t>
  </si>
  <si>
    <t>BR; Ziff. 1.2.7 (2) b)</t>
  </si>
  <si>
    <t>ja, bis 110 kw (150 PS);
max. für 4 Wochen</t>
  </si>
  <si>
    <t>BR; Ziff. 1.2.7 (2) c)</t>
  </si>
  <si>
    <t>BR; Ziff. 1.2.7 (3)</t>
  </si>
  <si>
    <t>BR; Ziff. 1.2.8 (1) a)</t>
  </si>
  <si>
    <t>BR; Ziff. 1.2.8 (1) b)</t>
  </si>
  <si>
    <t>BR; Ziff. 1.2.9</t>
  </si>
  <si>
    <t>BR; Ziff. 1.2.10</t>
  </si>
  <si>
    <t>BR; Ziff. 1.2.12</t>
  </si>
  <si>
    <t>BR; Ziff. 1.2.11 (1) / Rechner</t>
  </si>
  <si>
    <t>BR; Ziff. 1.2.13 (1) b)</t>
  </si>
  <si>
    <t>BR; Ziff. 1.2.13 (1) a)</t>
  </si>
  <si>
    <t>BR Familie SicherheitPlus
Stand 05-2012</t>
  </si>
  <si>
    <t>BR; Ziff. 1.2.15</t>
  </si>
  <si>
    <t>BR; Ziff. 1.2.16</t>
  </si>
  <si>
    <t>BR; Ziff. 1.2.17 (3)</t>
  </si>
  <si>
    <t>BR; Ziff. 1.2.18 (2)</t>
  </si>
  <si>
    <t>bis 0,1% der VS (15.000 €)</t>
  </si>
  <si>
    <t>bis 1% der VS (150.000 €),
150 € SB</t>
  </si>
  <si>
    <t>BR; Ziff. 1.2.19</t>
  </si>
  <si>
    <t>BR; Ziff. 1.2.20</t>
  </si>
  <si>
    <t>BR; Ziff. 1.2.20 / Rechner</t>
  </si>
  <si>
    <t>BR; Ziff. 1.3.5</t>
  </si>
  <si>
    <t>bis 0,1% der VS (15.000 €)
(auch bei Enkelkindern)</t>
  </si>
  <si>
    <t>BR; Ziff. 1.2.1 (1)</t>
  </si>
  <si>
    <t>bis 1.000 qm (Land-/Forstwirtschaftl. genutzte Fläche bis 1 ha)</t>
  </si>
  <si>
    <t>BR; Ziff. 1.2.4 (1) e) / f)</t>
  </si>
  <si>
    <t>HPB; A.1</t>
  </si>
  <si>
    <t>HPB; A.1.1</t>
  </si>
  <si>
    <t>HPB; A.1.3</t>
  </si>
  <si>
    <t>HPB; A.1.4.2</t>
  </si>
  <si>
    <t>HPB; A.1.4.1</t>
  </si>
  <si>
    <t>HPB; A.1.4.3</t>
  </si>
  <si>
    <t>HPB; A.1.4</t>
  </si>
  <si>
    <t>HPB; A.1.4.4 / Leistungsübersicht</t>
  </si>
  <si>
    <t>HPB; A.1.5</t>
  </si>
  <si>
    <t>HPB; A.1.6</t>
  </si>
  <si>
    <t>HPB; A.1.7</t>
  </si>
  <si>
    <t>HPB; A.1.8</t>
  </si>
  <si>
    <t>ja (alle speziell ausgebildeten und verordneten Assistenzhunde)</t>
  </si>
  <si>
    <t>HPB; A.1.9</t>
  </si>
  <si>
    <t>HPB; A.1.10</t>
  </si>
  <si>
    <t>HPB; A.1.11</t>
  </si>
  <si>
    <t>HPB; A.1.12</t>
  </si>
  <si>
    <t>im Rahmen des eigenen Haushalts</t>
  </si>
  <si>
    <t>HPB; A.2.1.2</t>
  </si>
  <si>
    <t>HPB; A.2.1.1</t>
  </si>
  <si>
    <t>HPB; A.2.1.2 / Leistungsübersicht</t>
  </si>
  <si>
    <t>HPB; A.2.1.3</t>
  </si>
  <si>
    <t>HPB; A.2.2</t>
  </si>
  <si>
    <t>HPB; A.7</t>
  </si>
  <si>
    <t>HPB; A.2.3</t>
  </si>
  <si>
    <t>HPB; A.2.4</t>
  </si>
  <si>
    <t>HPB; A.3.2.1</t>
  </si>
  <si>
    <t>HPB; A.3.2.2</t>
  </si>
  <si>
    <t>HPB; A.3.2.4</t>
  </si>
  <si>
    <t>HPB; A.3.2.3</t>
  </si>
  <si>
    <t>HPB; A.4.1 / 4.2</t>
  </si>
  <si>
    <t>HPB; A.5</t>
  </si>
  <si>
    <t>HPB; A.6.1.1 / 6.3 / Leistungsübersicht</t>
  </si>
  <si>
    <t>HPB; A.6.1.2 / 6.3 / Leistungsübersicht</t>
  </si>
  <si>
    <t>HPB; A.8</t>
  </si>
  <si>
    <t>HPB; A.12.1 / A.12.4 / Leistungsübersicht</t>
  </si>
  <si>
    <t>HPB; A.13.3 / Leistungsübersicht</t>
  </si>
  <si>
    <t>HPB; A.14 / Leistungsübersicht</t>
  </si>
  <si>
    <t>104,45 €
83,56 € (mit 150 € SB)</t>
  </si>
  <si>
    <t>63,00 €
(versicherbar ab 40. Lebensjahr)</t>
  </si>
  <si>
    <t>45,00 €
(versicherbar ab 40. Lebensjahr)</t>
  </si>
  <si>
    <t>ja
(auch Kitesurfbretter)</t>
  </si>
  <si>
    <t>allein stehender Verwandter des VN</t>
  </si>
  <si>
    <t>bis 10.000 €
(150 € SB)</t>
  </si>
  <si>
    <t>bis 500 qm</t>
  </si>
  <si>
    <t>ja
(ab 2.000 € Schadenhöhe)</t>
  </si>
  <si>
    <t>bis 10.000 €
(250 € SB)</t>
  </si>
  <si>
    <t>ja (auch psychisch erkrankte, seelisch o. körperl. Behinderte)</t>
  </si>
  <si>
    <t>bis 15.000 €
(250 € SB)</t>
  </si>
  <si>
    <t>ja (auch Elektrofahrräder) - auch aus der Teilnahme an Radrennen -</t>
  </si>
  <si>
    <t>bis 1.000 €
250 € SB</t>
  </si>
  <si>
    <t>Ammerländer Economic</t>
  </si>
  <si>
    <t>Ammerländer Exclusiv</t>
  </si>
  <si>
    <t>AHB 2012 / BB Economic
Stand 01-2012</t>
  </si>
  <si>
    <t>AHB 2012 / BB Exclusiv
Stand 01-2012</t>
  </si>
  <si>
    <t>AHB 2012 / BB Excelent
Stand 01-2012</t>
  </si>
  <si>
    <t>BB; Ziff. 1.3</t>
  </si>
  <si>
    <t>max. 12 Monate in  Familienverbund eingegliederte unverheiratete Pers.</t>
  </si>
  <si>
    <t>auch verheiratete, auch Großeltern</t>
  </si>
  <si>
    <t>BB; Ziff. 1.6 (1)</t>
  </si>
  <si>
    <t>BB; Ziff. 1.6 (2)</t>
  </si>
  <si>
    <t>BB; Ziff. 2.1</t>
  </si>
  <si>
    <t>BB; Ziff. 3.1</t>
  </si>
  <si>
    <t>BB; Ziff. 3.2</t>
  </si>
  <si>
    <t>BB; Ziff. 3.4</t>
  </si>
  <si>
    <t>ja (auch Betriebspraktikum)</t>
  </si>
  <si>
    <t>BB; Ziff. 3.5</t>
  </si>
  <si>
    <t>BB; Ziff. 4.1</t>
  </si>
  <si>
    <t>ja (auch E-Fahrräder und Skate-boards, Inlineskates, Rollschuhe)</t>
  </si>
  <si>
    <t>BB; Ziff. 4.5</t>
  </si>
  <si>
    <t>BB; Ziff. 4.6</t>
  </si>
  <si>
    <t xml:space="preserve">ja (auch motorisierte Kinderfzg.,
 Krankenfahrstühle, Golfwagen) </t>
  </si>
  <si>
    <t>BB; Ziff. 4.3 / 4.4 / 4.5</t>
  </si>
  <si>
    <t>BB; Ziff. 4.9</t>
  </si>
  <si>
    <t>ja (auch Kiteboards)</t>
  </si>
  <si>
    <t>BB; Ziff. 4.10 / 4.11</t>
  </si>
  <si>
    <t>BB; Ziff. 4.10 / 4.11 / 4.12</t>
  </si>
  <si>
    <t>bis 15 qm Segelfläche 
und Motorboote</t>
  </si>
  <si>
    <t>ja (Motorboote auch wenn behördliche Erlaubnis notwendig ist)</t>
  </si>
  <si>
    <t>BB; Ziff. 4.13</t>
  </si>
  <si>
    <t>BB; Ziff. 4.14</t>
  </si>
  <si>
    <t>BB; Ziff. 5.2</t>
  </si>
  <si>
    <t>ja (auch gezähmte Kleintiere und 
wilde Tiere (z.B.Schlangen,Spinnen))</t>
  </si>
  <si>
    <t>BB; Ziff. 5.2 (3)</t>
  </si>
  <si>
    <t>Signal- und Behindertenbegleithunde</t>
  </si>
  <si>
    <t>BB; Ziff. 6.1</t>
  </si>
  <si>
    <t>bis 500.000 € (100.000 € bei Eigenleistung/ Nachbarschaftshilfe)</t>
  </si>
  <si>
    <t>BB; Ziff. 6.1 / Ziff. 6.5</t>
  </si>
  <si>
    <t>Europa / max. 3 Eigentumswhg. und ein Wochenend- oder Ferienhaus</t>
  </si>
  <si>
    <t>BB; Ziff. 6.4</t>
  </si>
  <si>
    <t>BB; Ziff. 7.1 (1)</t>
  </si>
  <si>
    <t>BB; Ziff. 7.1 (2)</t>
  </si>
  <si>
    <t>BB; Ziff. 7.1 (3)</t>
  </si>
  <si>
    <t>bis 10.000 €
200 € SB</t>
  </si>
  <si>
    <t>BB; Ziff. 9.2 (3) / (4)</t>
  </si>
  <si>
    <t>BB; Ziff. 10.2</t>
  </si>
  <si>
    <t>BB; Ziff. 10.1</t>
  </si>
  <si>
    <t>BB; Ziff. 11.1</t>
  </si>
  <si>
    <t>BB; Ziff. 12.3</t>
  </si>
  <si>
    <t>BB; Ziff. 13.1 / Ziff. 13.2</t>
  </si>
  <si>
    <t>BB; Ziff. 15.1</t>
  </si>
  <si>
    <t>BB; Ziff. 15.2</t>
  </si>
  <si>
    <t>-Gesetzliche Haftpflichtansprüche durch Personenschäden versicherter Personen untereinander sind versichert
-bestimmte nebenberufliche Tätigkeiten bis 6.000 € Jahresumsatz
-Ansprüche aus Verstößen gegen das Allgemeine Gleichbehandlungsgesetz (AGG)
-VN als Vormund (nicht beruflich)
-Kaution bis 60.000 €</t>
  </si>
  <si>
    <t>BB; Ziff. 1.7 / Ziff. 3.3 / Ziff. 3.6 / Ziff. 3.7 / Ziff. 17</t>
  </si>
  <si>
    <t>BB; Ziff. 3</t>
  </si>
  <si>
    <t>Fremde Windsurfbretter</t>
  </si>
  <si>
    <t>BB; Ziff. 4.9 / 4.10</t>
  </si>
  <si>
    <t>BB; Ziff. 4.11</t>
  </si>
  <si>
    <t>BB; Ziff. 4.12</t>
  </si>
  <si>
    <t>ja
(auch gezähmte Kleintiere)</t>
  </si>
  <si>
    <t>BB; Ziff. 6.1 (1)</t>
  </si>
  <si>
    <t>BB; Ziff. 6.1 (2)</t>
  </si>
  <si>
    <t>25 l/kg
max. 100 l/kg gesamt</t>
  </si>
  <si>
    <t>ja
(ab 3.500 € Schadenhöhe)</t>
  </si>
  <si>
    <t>BB; Ziff. 15</t>
  </si>
  <si>
    <t>bei deliktunfähigen versicherten Personen bis 50.000 €</t>
  </si>
  <si>
    <t>BB; Ziff. 1.4</t>
  </si>
  <si>
    <t>max. 8 Kinder</t>
  </si>
  <si>
    <t>ja gewerblich (max. 8 Kinder),
nicht in Betrieben/Institutionen</t>
  </si>
  <si>
    <t>BB; Ziff. 3.3</t>
  </si>
  <si>
    <t>ja (auch Skate-boards, Inlineskates, Rollschuhe)</t>
  </si>
  <si>
    <t>BB; Ziff. 4.2 / 4.3 / 4.4 / 4.6</t>
  </si>
  <si>
    <t>BB; Ziff. 4.2 / 4.3 / 4.4 / 4.5</t>
  </si>
  <si>
    <t>Windsurfbretter</t>
  </si>
  <si>
    <t>BB; Ziff. 4.10 / Ziff. 4.11</t>
  </si>
  <si>
    <t>Behindertenbegleithunde</t>
  </si>
  <si>
    <t>BB; Ziff. 6.2 (1) / (2) / Ziff. 6.5</t>
  </si>
  <si>
    <t>Europa
max. 1 Eigentumswohnung</t>
  </si>
  <si>
    <t>BB; Ziff. 6.2 (1) / Ziff. 6.5</t>
  </si>
  <si>
    <t>bis 200.000 € (100.000 € bei Eigenleistung/ Nachbarschaftshilfe)</t>
  </si>
  <si>
    <t>bis 10.000 qm
(auch Verpachtung)</t>
  </si>
  <si>
    <t>bis 2000 qm 
(auch Verpachtung bis 10.000 qm)</t>
  </si>
  <si>
    <t>bis 5.000 Liter
(auch Flüssiggastanks)</t>
  </si>
  <si>
    <t>bis 5.000 €
200 € SB</t>
  </si>
  <si>
    <t>bei deliktunfähigen vers. Personen bis 10.000 €</t>
  </si>
  <si>
    <t>deliktunfähige vers. Personen/ Pers-Schäden: 20.000 € / Rest: 10.000 €</t>
  </si>
  <si>
    <t>78,54 €
54,74 € (mit 150 € SB)</t>
  </si>
  <si>
    <t>57,12 €
45,22 € (mit 150 € SB)</t>
  </si>
  <si>
    <t>73,78 €
54,74 € (mit 150 € SB)</t>
  </si>
  <si>
    <t>92,82 €
70,21 € (mit 150 € SB)</t>
  </si>
  <si>
    <t>108,29 €
85,68 € (mit 150 € SB)</t>
  </si>
  <si>
    <t>126,14 €
101,15 € (mit 150 € SB)</t>
  </si>
  <si>
    <t>BB; Ziff. 9.1 (1) / Leistungsübersicht</t>
  </si>
  <si>
    <t>Ammerländer Excellent</t>
  </si>
  <si>
    <t>44,39 €
35,51 (mit 125 € SB)</t>
  </si>
  <si>
    <t>59,14 €
47,31 € (mit 125 € SB)</t>
  </si>
  <si>
    <t>51,05 €
40,84 € (mit 125 € SB)</t>
  </si>
  <si>
    <t>66,40 €
53,12 € (mit 125 € SB)</t>
  </si>
  <si>
    <t>68,07 €
54,45 € (mit 125 € SB)</t>
  </si>
  <si>
    <t>88,54 €
70,83 € (mit 125 € SB)</t>
  </si>
  <si>
    <t>98,45 €
78,77 € (mit 125 € SB)</t>
  </si>
  <si>
    <t>83,85 €
67,08 € (mit 125 € SB)</t>
  </si>
  <si>
    <t>ja
bis 6 Kinder</t>
  </si>
  <si>
    <t>ja + Rollstühle, Golfwagen, Kinderfahrzeuge</t>
  </si>
  <si>
    <t>bis 100.000 € (auch mitversicherte deliktunfähige Personen)</t>
  </si>
  <si>
    <t>Grundeigentümer (Makler)
Pro Domo Basis</t>
  </si>
  <si>
    <t>Grundeigentümer (Makler)
Pro Domo Kompakt</t>
  </si>
  <si>
    <t>Grundeigentümer (Makler)
Pro Domo Premium</t>
  </si>
  <si>
    <t>BB PHV 2012 Premium
Stand 04-2012</t>
  </si>
  <si>
    <t>BB PHV 2012 Kompakt
Stand 04-2012</t>
  </si>
  <si>
    <t>BB PHV 2012 Basis
Stand 04-2012</t>
  </si>
  <si>
    <t>BB; Ziff. 1.4 (2)</t>
  </si>
  <si>
    <t>BB; Ziff. 1.4 (3)</t>
  </si>
  <si>
    <t>BB; Ziff. 1.4 (4)</t>
  </si>
  <si>
    <t>bis 250.000 € 
(in Eigenregie bis 50.000 €)</t>
  </si>
  <si>
    <t>ja (auch Ferienhaus / Ferienwohnung innerhalb Europas)</t>
  </si>
  <si>
    <t>BB; Ziff. 1.8 (1)</t>
  </si>
  <si>
    <t>BB; Ziff. 1.8 (2)</t>
  </si>
  <si>
    <t>BB; Ziff. 1.8 (4)</t>
  </si>
  <si>
    <t>ja 
(auch Behindertenbegleithunde)</t>
  </si>
  <si>
    <t>BB; Ziff. 1.10 / Ziff. 1.11</t>
  </si>
  <si>
    <t>ja (auch Betriebspraktikum / Ferienjobs)</t>
  </si>
  <si>
    <t>BB; Ziff. 2.1 (1)</t>
  </si>
  <si>
    <t>BB; Ziff. 2.1 (3)</t>
  </si>
  <si>
    <t>BB; Ziff. 2.1 (5)</t>
  </si>
  <si>
    <t>BB; Ziff. 2.1 (4)</t>
  </si>
  <si>
    <t>BB; Ziff. 2.1 (6) c)</t>
  </si>
  <si>
    <t>BB; Ziff. 3.2 (1) c)</t>
  </si>
  <si>
    <t>ja (auch nicht 
versicherungspflichtige Anhänger)</t>
  </si>
  <si>
    <t>BB; Ziff. 3.2 (1) b) / d)</t>
  </si>
  <si>
    <t>BB; Ziff. 3.2 (2)</t>
  </si>
  <si>
    <t>BB; Ziff. 3.2 (3)</t>
  </si>
  <si>
    <t>fremde Segelboote, Motorboote 
(gelegentlicher Gebrauch sofern keine behördliche Erlaubnis erforderlich)</t>
  </si>
  <si>
    <t>BB; Ziff. 4.1 (2) / Leistungsübersicht</t>
  </si>
  <si>
    <t>BB; Ziff. 4.2 (1)</t>
  </si>
  <si>
    <t>BB; Ziff. 4.3 (1)</t>
  </si>
  <si>
    <t>BB; Ziff. 4.4 (3)</t>
  </si>
  <si>
    <t>BB; Ziff. 4.7 (1)</t>
  </si>
  <si>
    <t>BB; Ziff. 4.7 (2)</t>
  </si>
  <si>
    <t>BB; Ziff. 4.8</t>
  </si>
  <si>
    <t>BB; Ziff. 4.12 (3)</t>
  </si>
  <si>
    <t>BB; Ziff. 1.12 (2) / Ziff. 1.13 / Ziff. 4.2 (2) / Ziff. 4.9 / Ziff. 4.10 / Ziff. 4.11 / Ziff. 4.13 / Ziff. 4.14</t>
  </si>
  <si>
    <t>BB; Ziff. 5.1 / Leistungsübersicht</t>
  </si>
  <si>
    <t>BB; Ziff. 6 (2)</t>
  </si>
  <si>
    <t>BB; Ziff. 7 (1)</t>
  </si>
  <si>
    <t>BB; Ziff. 4.15</t>
  </si>
  <si>
    <t>BB; Ziff. 3.2 (4)</t>
  </si>
  <si>
    <t>Leistungsübersicht / kein Ausschluss in AHB</t>
  </si>
  <si>
    <t>BB; Ziff. 1.3 / Ziff. 1.12 (1)</t>
  </si>
  <si>
    <t>max. 1 Eigentumswohnung 
oder Ferienwohnung</t>
  </si>
  <si>
    <t>bis 100.000 € 
(in Eigenregie bis 50.000 €)</t>
  </si>
  <si>
    <t>BB; Ziff. 1 / PIB</t>
  </si>
  <si>
    <t>BB; Ziff. 4.1 (2)</t>
  </si>
  <si>
    <t>BB; Ziff. 4.6 (1)</t>
  </si>
  <si>
    <t>BB; Ziff. 4.6 (2)</t>
  </si>
  <si>
    <t>BB; Ziff. 4.7</t>
  </si>
  <si>
    <t>BB; Ziff. 4.8 (3) a)</t>
  </si>
  <si>
    <t>-Vorsorgeversicherung bis VS
-Mediation in Konfliktsituationen aus dem Besitz/ Eigentum an Gebäuden/ Grundstücken
-Rechtliche Erstberatung in Konfliktsituationen aus dem Besitz/ Eigentum an Gebäuden/ Grundstücken (max. 30 Minuten)
-Kaution bis 50.000 €
-Ansprüche aus Diskriminierung bis 50.000 € (250 € SB)
-bestimmte Nebentätigkeiten bis 6.000 € Jahresumsatz
-Ansprüche von Arbeitskollegen bis 10.000 € (150 € SB)
-VN als vormundschaftlich bestellter Betreuer (nicht gewerblich)</t>
  </si>
  <si>
    <t>BB; Ziff. 4.2 (2) / Ziff. 4.9 / Ziff. 4.10 / Ziff. 4.11</t>
  </si>
  <si>
    <t>-Vorsorgeversicherung bis 3 Mio. € (Pers.-/Sachschäden) und 100.000 € Vermögensschäden
-Mediation in Konfliktsituationen aus dem Besitz/ Eigentum an Gebäuden/ Grundstücken
-Rechtliche Erstberatung in Konfliktsituationen aus dem Besitz/ Eigentum an Gebäuden/ Grundstücken (max. 30 Minuten)
-Kaution bis 30.000 €</t>
  </si>
  <si>
    <t>ja
(nichtverantwortliche Tätigkeit)</t>
  </si>
  <si>
    <t>Deutschland
(Einfamilienhaus)</t>
  </si>
  <si>
    <t>BB; Ziff. 1.9 / Ziff. 1.10</t>
  </si>
  <si>
    <t>BB; Ziff. 2.1 (4) c)</t>
  </si>
  <si>
    <t>BB; Ziff. 4.3 (4)</t>
  </si>
  <si>
    <t>BB; Ziff. 4.4</t>
  </si>
  <si>
    <t>nur privates unentgeltliches Hüten einer Wohnung / eines Hauses</t>
  </si>
  <si>
    <t>-Vorsorgeversicherung bis 3 Mio. € (Pers.-/Sachschäden) und 50.000 € Vermögensschäden</t>
  </si>
  <si>
    <t>bis 10.000 €
500 € SB
(ohne zeitliche Begrenzung)</t>
  </si>
  <si>
    <t>in Schul- oder unmittelbar anschließender beruflicher Erstausbildung 
(Lehre / Studium (auch Bachelor- und unmittelbar anschließender Masterstudiengang)</t>
  </si>
  <si>
    <t>bei der Ableistung des Grundwehr-/ Zivildienstes oder des freiwilligen sozialen, bzw. ökologischen Jahres vor / während / im unmittelbaren Anschluss an Berufsausbildung</t>
  </si>
  <si>
    <t>während Arbeitslosigkeit/ Wartezeit nach Beendigung der Schul-/ bzw. beruflichen Erstausbildung</t>
  </si>
  <si>
    <t>sonstige mit dem VN in häuslicher Gemeinschaft lebende und dort gemeldete Personen</t>
  </si>
  <si>
    <t>mit dem VN in häuslicher Gemeinschaft lebend und dort gemeldet</t>
  </si>
  <si>
    <t>gelegentliche Aufsichtspflicht über minderjährige, fremde Kinder (z.B. Besuch vom Freund)</t>
  </si>
  <si>
    <t>selbstgenutzte Wohnung</t>
  </si>
  <si>
    <t>selbstgenutzte Ferienwohnung</t>
  </si>
  <si>
    <t>von Einzelwohnräumen</t>
  </si>
  <si>
    <t>von einzelnen Räumen zu gewerblichen Zwecken</t>
  </si>
  <si>
    <t>von einer Einliegerwohnung</t>
  </si>
  <si>
    <t>von einem Ferienhaus</t>
  </si>
  <si>
    <t>Halten wilder Tiere (z. B. Schlangen, Spinnen)</t>
  </si>
  <si>
    <t>Kaution bei Schäden im europäischen Ausland</t>
  </si>
  <si>
    <t>nicht berufliche Tätigkeit als Betreuer/ Vormund</t>
  </si>
  <si>
    <t>Nebenberufliche, selbstständige Tätigkeiten</t>
  </si>
  <si>
    <t>Beitragsbefreiung bei Arbeitslosigkeit</t>
  </si>
  <si>
    <t xml:space="preserve">Schäden aus Persönlichkeits-/ Namensrechtsverletzungen / Diskriminierungen </t>
  </si>
  <si>
    <t>Erweiterte Vorsorge gegenüber Wettbewerbsbedingungen</t>
  </si>
  <si>
    <t>nicht auf öffentlichen Wegen oder Plätzen verkehrende Kfz und Anhänger</t>
  </si>
  <si>
    <t>nicht versicherungspflichtige Anhänger</t>
  </si>
  <si>
    <t>BR; Ziff. 1.2.6 (3)</t>
  </si>
  <si>
    <t>AHB; Ziff. 1.1.2 (3)</t>
  </si>
  <si>
    <t>bis zum Ende des laufenden Versicherungsjahrs, mind. 6 Monate</t>
  </si>
  <si>
    <t>sofern in häuslicher Gemeinschaft mit dem VN lebend</t>
  </si>
  <si>
    <t>BR; Ziff. 1.2.2 (3)</t>
  </si>
  <si>
    <t>Folgeschäden eines Schlüsselverlusts (Einbruch, Diebstahl, Vandalismus)</t>
  </si>
  <si>
    <t>bis 1% der VS (=150.000 €)
nicht berufliche Schlüssel</t>
  </si>
  <si>
    <t>BR; Ziff. 1.2.17 (1) c)</t>
  </si>
  <si>
    <t>max. 25 km/h;
max. 0,25 kW (250 Watt)</t>
  </si>
  <si>
    <t>ja
(max. 30 m Seillänge)</t>
  </si>
  <si>
    <t>BR; Ziff. 1.2.4 (1) a)</t>
  </si>
  <si>
    <t>nur zugehörige</t>
  </si>
  <si>
    <t>BR; Ziff. 2.2 q)</t>
  </si>
  <si>
    <t>BR; Ziff. 1.2.4 (1)</t>
  </si>
  <si>
    <t>gelegentliche Benutzung fremder Fuhrwerke zu privaten Zwecken</t>
  </si>
  <si>
    <t>von Eigentums- oder Ferienwohnungen im Inland</t>
  </si>
  <si>
    <t>von nicht zugehörigen Garagen</t>
  </si>
  <si>
    <t>Personen-/Sachschäden: 3 Mio. €
Vermögensschäden: 100.000 €</t>
  </si>
  <si>
    <t>BB XL; Ziff. 1.8</t>
  </si>
  <si>
    <t>BB XXL; Ziff. 2.10</t>
  </si>
  <si>
    <t>BB XL; Ziff. 1.5 (2)</t>
  </si>
  <si>
    <t>BB XXL; Ziff. 2.5 (2)</t>
  </si>
  <si>
    <t>minderjährige, nicht in eingetragener Lebenspartnerschaft lebende Kinder 
(auch Stief-, Adoptiv- und Pflegekinder)</t>
  </si>
  <si>
    <t>BB XL; Ziff. 1.2.3 a)</t>
  </si>
  <si>
    <t>BB XL; Ziff. 1.2.3 b) / c)</t>
  </si>
  <si>
    <t>in einer Zweitausbildung im unmittelbaren Anschluss an die Erstausbildung</t>
  </si>
  <si>
    <t>max. bis zur Vollendung des
25. Lebensjahres</t>
  </si>
  <si>
    <t>Vorsorgeversicherung für neu hinzukommende Risiken
(sofern die neuen Risiken bei dem jeweiligem Versicherer eingedeckt werden)</t>
  </si>
  <si>
    <t>Nachversicherungsschutz für aus dem Vertrag ausscheidende versicherte Personen
(sofern der Folgevertrag bei dem jeweiligem Versicherer eingedeckt wird)</t>
  </si>
  <si>
    <t>BB XL; Ziff. 1.3 a) aa)</t>
  </si>
  <si>
    <t>BB XL; Ziff. 1.3 a) dd)</t>
  </si>
  <si>
    <t>ja
(auch Krankenfahrstühle)</t>
  </si>
  <si>
    <t>BB XL; Ziff. 1.1.3 (1)</t>
  </si>
  <si>
    <t>Deutschland (mit max. 2
abgeschlossenen Wohnungen)</t>
  </si>
  <si>
    <t>Deutschland
(max. 3 einzelne Räume)</t>
  </si>
  <si>
    <t>bis 2,1 t</t>
  </si>
  <si>
    <t>Heizöltanks (im selbst bewohnten Haus)</t>
  </si>
  <si>
    <t>Flüssiggastanks (im selbst bewohnten Haus)</t>
  </si>
  <si>
    <t>BB XL; Ziff. 1.1.10</t>
  </si>
  <si>
    <t>BB XXL; Ziff. 2.1.10</t>
  </si>
  <si>
    <t>BB XXL; Ziff. 2.1.3 (1)</t>
  </si>
  <si>
    <t>von Fremdenzimmern an Feriengäste</t>
  </si>
  <si>
    <t>BB XXL; Ziff. 2.3 a) aa)</t>
  </si>
  <si>
    <t>BB XXL; Ziff. 2.3 a) dd)</t>
  </si>
  <si>
    <t>bis 10.000 €
(10% SB, mind. 100 €)</t>
  </si>
  <si>
    <t>bis 20.000 €
(10% SB, mind. 100 €)</t>
  </si>
  <si>
    <t>BB XXL; Ziff. 2.8.2 (3)</t>
  </si>
  <si>
    <t>BB XXL; Ziff. 2.8 b) / 2.8.2</t>
  </si>
  <si>
    <t>BB XXL; Ziff. 2.8 a) / 2.8.2</t>
  </si>
  <si>
    <t>Gegenseitige Haftpflichtansprüche versicherter Personen untereinander 
(nur Personenschäden, keine Sachschäden)</t>
  </si>
  <si>
    <t>BB XXL; Ziff. 2.2.3</t>
  </si>
  <si>
    <t>BB XXL; Ziff. 2.2.3 a)</t>
  </si>
  <si>
    <t>BB XXL; Ziff. 2.2.3 b) / c)</t>
  </si>
  <si>
    <t>ja,
bei Arbeitslosigkeit max. 1 Jahr</t>
  </si>
  <si>
    <t>BB XXL; Ziff. 2.2.3 d)</t>
  </si>
  <si>
    <t>BB XL; Ziff. 1.2.3 d)</t>
  </si>
  <si>
    <t>mit geistiger Behinderung</t>
  </si>
  <si>
    <t>pflegebedürftiger Angehöriger
(mind. Pflegestufe I)</t>
  </si>
  <si>
    <t>BB XXL; Ziff. 2.2.7</t>
  </si>
  <si>
    <t>BB XXL; Ziff. 2.2.6</t>
  </si>
  <si>
    <t>AHB; Ziff. 4.2</t>
  </si>
  <si>
    <t>BB; B; Ziff. 2</t>
  </si>
  <si>
    <t>BB; B; Ziff. 1 a)</t>
  </si>
  <si>
    <t>BB; B; Ziff. 1 b)</t>
  </si>
  <si>
    <t>AHB; Ziff. 7.5 (1)</t>
  </si>
  <si>
    <t>BB; B; Ziff. 3</t>
  </si>
  <si>
    <t>bis 25.000 € weltweit
(150 € SB)</t>
  </si>
  <si>
    <t>Abhandenkommen von fremden privaten Schlüsseln
(nicht Schlüssel zu Wertbehältnissen, Möbeln und sonstigen Sachen)</t>
  </si>
  <si>
    <t>BB; C; Ziff. 1 a)</t>
  </si>
  <si>
    <t>BB; C; Ziff. 1 c)</t>
  </si>
  <si>
    <t>BB; C; Ziff. 1 b) / d)</t>
  </si>
  <si>
    <t>BB; A; Ziff. 3 a)</t>
  </si>
  <si>
    <t>BB; A; Ziff. 3 c)</t>
  </si>
  <si>
    <t>BB; A; Ziff. 3 b)</t>
  </si>
  <si>
    <t>BB; A; Ziff. 3</t>
  </si>
  <si>
    <t>BB; A; Ziff. 4</t>
  </si>
  <si>
    <t>BB; P / Q</t>
  </si>
  <si>
    <t>BB; A; Ziff. 7</t>
  </si>
  <si>
    <t>BB; A; Ziff. 8</t>
  </si>
  <si>
    <t>BOXplus Extra; L; Ziff. 1</t>
  </si>
  <si>
    <t>BOXplus Extra; E; Ziff. 8 / Leistungsübersicht</t>
  </si>
  <si>
    <t>BOXplus Extra; C; Ziff. 1.1.2</t>
  </si>
  <si>
    <t>BOXplus Extra; C; Ziff. 1.1.3</t>
  </si>
  <si>
    <t>BOXplus Extra; C; Ziff. 1.1.4.2</t>
  </si>
  <si>
    <t>max. 3 Monate</t>
  </si>
  <si>
    <t>BOXplus Extra; C; Ziff. 1.1.4.3</t>
  </si>
  <si>
    <t>BOXplus Extra; C; Ziff. 1.1.5</t>
  </si>
  <si>
    <t>BOXplus Extra; E; Ziff. 4</t>
  </si>
  <si>
    <t>BOXplus Extra; E; Ziff. 5 / Leistungsübersicht</t>
  </si>
  <si>
    <t>bis 1.500 €</t>
  </si>
  <si>
    <t>Behindertenbegleit-, Hör- oder Signalhund</t>
  </si>
  <si>
    <t>Blindenführ-, Behinderten-
begleit-, Hör- oder Signalhund</t>
  </si>
  <si>
    <t>BOXplus Standard; E; Ziff. 5 / Leistungsübersicht</t>
  </si>
  <si>
    <t>BOXplus Extra; E; Ziff. 7.1.1 / Leistungsübersicht</t>
  </si>
  <si>
    <t>BOXplus Standard; E; Ziff. 7.1.1 / Leistungsübersicht</t>
  </si>
  <si>
    <t>BOXplus Extra; J; Ziff. 2.4</t>
  </si>
  <si>
    <t>BOXplus Extra; J; Ziff. 2.6</t>
  </si>
  <si>
    <t>BOXplus Extra; J; Ziff. 2.8</t>
  </si>
  <si>
    <t>BOXplus Extra; J; Ziff. 2.4 / Ziff. 2.5</t>
  </si>
  <si>
    <t>BOXplus Standard; J; Ziff. 2.4 / Ziff. 2.5</t>
  </si>
  <si>
    <t>BOXplus Standard; J; Ziff. 2.6</t>
  </si>
  <si>
    <t>BOXplus Standard; J; Ziff. 2.4</t>
  </si>
  <si>
    <t>BOXplus Standard; J; Ziff. 2.8</t>
  </si>
  <si>
    <t>BOXplus Extra; H; Ziff. 1.1.1 / Leistungsübersicht</t>
  </si>
  <si>
    <t>BOXplus Standard; H; Ziff. 1.1.1 / Leistungsübersicht</t>
  </si>
  <si>
    <t>BOXplus Standard; E; Ziff. 8 / Leistungsübersicht</t>
  </si>
  <si>
    <t>BOXplus Standard; L; Ziff. 1</t>
  </si>
  <si>
    <t>BOXplus Extra; D; Ziff. 1.5</t>
  </si>
  <si>
    <t>BOXplus Standard; D; Ziff. 1.5</t>
  </si>
  <si>
    <t>BOXplus Extra; C; Ziff. 1.1.4.1</t>
  </si>
  <si>
    <t>BOXplus Standard; C; Ziff. 1.1.4.1</t>
  </si>
  <si>
    <t>BOXplus Standard; C; Ziff. 1.1.3</t>
  </si>
  <si>
    <t>BOXplus Standard; C; Ziff. 1.1.2</t>
  </si>
  <si>
    <t>BOXplus Standard; C; Ziff. 1.1.4.2</t>
  </si>
  <si>
    <t>BOXplus Standard; C; Ziff. 1.1.4.3</t>
  </si>
  <si>
    <t>BOXplus Extra; C; Ziff. 1.1.3 / D; Ziff. 1.5</t>
  </si>
  <si>
    <t>BOXplus Standard; C; Ziff. 1.1.3 / D; Ziff. 1.5</t>
  </si>
  <si>
    <t>BOXplus Standard; C; Ziff. 1.1.5</t>
  </si>
  <si>
    <t>BOXplus Extra; F; Ziff. 1.4</t>
  </si>
  <si>
    <t>BOXplus Standard; F; Ziff. 1.4</t>
  </si>
  <si>
    <t>BOXplus Standard; E; Ziff. 4</t>
  </si>
  <si>
    <t>BOXplus Extra; F; Ziff. 1.2.1 / Leistungsübersicht</t>
  </si>
  <si>
    <t>BOXplus Standard; F; Ziff. 1.2.1 / Leistungsübersicht</t>
  </si>
  <si>
    <t>BOXplus Extra; F; Ziff. 1.2.2 / Leistungsübersicht</t>
  </si>
  <si>
    <t>BOXplus Standard; F; Ziff. 1.2.2 / Leistungsübersicht</t>
  </si>
  <si>
    <t>BOXplus Extra; J; Ziff. 2.7 / Leistungsübersicht</t>
  </si>
  <si>
    <t>BOXplus Standard; J; Ziff. 2.7 / Leistungsübersicht</t>
  </si>
  <si>
    <t>BB; A; I; Ziff. 2.1.3</t>
  </si>
  <si>
    <t>ja
(auch Enkelkinder)</t>
  </si>
  <si>
    <t>Personen-/Sachschäden: 5 Mio. €
Vermögensschäden: 1 Mio. €</t>
  </si>
  <si>
    <t>BB; A; I; Ziff. 13.2.2.</t>
  </si>
  <si>
    <t>BB; A; I; Ziff. 13.2.2. / A; II; Ziff. 3.2.3</t>
  </si>
  <si>
    <t>Deutschland: ja
EU / EFTA: max. eine</t>
  </si>
  <si>
    <t>Einfamilienhaus in BRD (sofern  Hauptwohnsitz auch  in EU / EFTA)</t>
  </si>
  <si>
    <t>BB; A; I; Ziff. 3.1.1 / Ziff. 3.1.4</t>
  </si>
  <si>
    <t>AHB; Ziff. 7.16 / Ziff. 7.17</t>
  </si>
  <si>
    <t>BB basic, Ziff. 1.9</t>
  </si>
  <si>
    <t>BB basic, Ziff. 1.5 (2)</t>
  </si>
  <si>
    <t>BB basic, Ziff. 1.2.3</t>
  </si>
  <si>
    <t>BB basic, Ziff. 1.2.3 a)</t>
  </si>
  <si>
    <t>BB basic, Ziff. 1.2</t>
  </si>
  <si>
    <t>BB basic, Ziff. 1.8.2 (3)</t>
  </si>
  <si>
    <t>BB basic, Ziff. 1.3 a) aa)</t>
  </si>
  <si>
    <t>BB basic, Ziff. 1.3 a) cc)</t>
  </si>
  <si>
    <t>BB classic, Ziff. 1.10</t>
  </si>
  <si>
    <t>BB classic, Ziff. 1.5 (2)</t>
  </si>
  <si>
    <t>BB classic, Ziff. 1.2.3</t>
  </si>
  <si>
    <t>BB classic, Ziff. 1.2.3 a)</t>
  </si>
  <si>
    <t>BB classic, Ziff. 1.2.3 b) / c)</t>
  </si>
  <si>
    <t>BB classic, Ziff. 1.2.3 d)</t>
  </si>
  <si>
    <t>max. bis zur Vollendung des
27. Lebensjahres</t>
  </si>
  <si>
    <t>BB classic, Ziff. 1.2.7</t>
  </si>
  <si>
    <t>BB classic, Ziff. 1.2</t>
  </si>
  <si>
    <t>BB classic, Ziff. 1.2.3 / Ziff. 1.2.9</t>
  </si>
  <si>
    <t>ja(auch im Haushalt lebende Minder-jährige, z. B. Enkel - max. 3 Monate)</t>
  </si>
  <si>
    <t>BB classic, Ziff. 1.8.2 (3)</t>
  </si>
  <si>
    <t>BB classic, Ziff. 1.3. a) aa)</t>
  </si>
  <si>
    <t>BB classic, Ziff. 1.3. a) dd)</t>
  </si>
  <si>
    <t>BB classic, Ziff. 1.1.3 b) aa)</t>
  </si>
  <si>
    <t>BB classic, Ziff. 1.1.3 b) dd)</t>
  </si>
  <si>
    <t>max. eine
(EU / EFTA)</t>
  </si>
  <si>
    <t>nur eigene Bretter</t>
  </si>
  <si>
    <t>nur eigene Kitesurf-Boards</t>
  </si>
  <si>
    <t>BB classic, Ziff. 1.1.10</t>
  </si>
  <si>
    <t>BB premium, Ziff. 1.10</t>
  </si>
  <si>
    <t>BB premium, Ziff. 1.5 (2)</t>
  </si>
  <si>
    <t>BB premium, Ziff. 1.2.3 a)</t>
  </si>
  <si>
    <t>BB premium, Ziff. 1.2.3 d)</t>
  </si>
  <si>
    <t>BB premium, Ziff. 1.2.3</t>
  </si>
  <si>
    <t>BB premium, Ziff. 1.2.3 b) / c)</t>
  </si>
  <si>
    <t>BB premium, Ziff. 1.2.7</t>
  </si>
  <si>
    <t>nur pflegebedürftige
Angehörige (mind. Pflegestufe I)</t>
  </si>
  <si>
    <t>BB premium, Ziff. 1.2</t>
  </si>
  <si>
    <t>BB premium, Ziff. 1.8.2 (3)</t>
  </si>
  <si>
    <t>BB premium, Ziff. 1.3 a) aa)</t>
  </si>
  <si>
    <t>BB premium, Ziff. 1.3 a) dd)</t>
  </si>
  <si>
    <t>BB premium, Ziff. 1.1.3 b) aa)</t>
  </si>
  <si>
    <t>BB premium, Ziff. 1.1.3 b) dd)</t>
  </si>
  <si>
    <t>BB premium, Ziff. 1.1.10</t>
  </si>
  <si>
    <t>BB optimum, Ziff. 1.10</t>
  </si>
  <si>
    <t>BB optimum, Ziff. 1.5 (2)</t>
  </si>
  <si>
    <t>BB optimum, Ziff. 1.2.3 / 1.2.9</t>
  </si>
  <si>
    <t>BB premium, Ziff. 1.2.3 / Ziff. 1.2.9</t>
  </si>
  <si>
    <t>BB optimum, Ziff. 1.2.3 a)</t>
  </si>
  <si>
    <t>BB optimum, Ziff. 1.2.3 b) / c)</t>
  </si>
  <si>
    <t>BB optimum, Ziff. 1.2.3 d)</t>
  </si>
  <si>
    <t>BB optimum, Ziff. 1.2.3</t>
  </si>
  <si>
    <t>BB optimum, Ziff. 1.2.7</t>
  </si>
  <si>
    <t>BB optimum, Ziff. 1.2</t>
  </si>
  <si>
    <t>BB optimum, Ziff. 1.8.2 (3)</t>
  </si>
  <si>
    <t>Abhandenkommen von fremden Vereinsschlüsseln und Schlüsseln aus Ehrenämtern
(nicht Schlüssel zu Wertbehältnissen, Möbeln und sonstigen Sachen)</t>
  </si>
  <si>
    <t>BB optimum, Ziff. 1.19</t>
  </si>
  <si>
    <t>bis 6.000 € Gesamtumsatz
(Vertrieb von Kosmetik, Kerzen, Schmuck, Dessous, Geschirr, Kochgeräte, Babysitting, Abhalten von Fitnesskursen, Karnevalsveranstaltungen, Musikunterricht, Nachhilfeunterricht)</t>
  </si>
  <si>
    <t>BB optimum, Ziff. 1.3. a) aa)</t>
  </si>
  <si>
    <t>BB optimum, Ziff. 1.3. a) dd)</t>
  </si>
  <si>
    <t>BB optimum, Ziff. 1.1.3 b) aa)</t>
  </si>
  <si>
    <t>BB optimum, Ziff. 1.1.3 b) dd)</t>
  </si>
  <si>
    <t>BB optimum, Ziff. 1.15</t>
  </si>
  <si>
    <t>BB optimum, Ziff. 1.1.10</t>
  </si>
  <si>
    <t>bis 3 Tonnen</t>
  </si>
  <si>
    <t>BR; Ziff. 1.2.4 (6)</t>
  </si>
  <si>
    <t>bis 5.000 Liter
(max. 5 Mio. €)</t>
  </si>
  <si>
    <t>BB; M; Ziff. 1</t>
  </si>
  <si>
    <t>BOXplus Extra; F; Ziff. 1.2.3.1</t>
  </si>
  <si>
    <t>BOXplus Standard; F; Ziff. 1.2.3.1</t>
  </si>
  <si>
    <t>bis 6.000 Liter
(max. 5 Mio. €)</t>
  </si>
  <si>
    <t>ja 
(max. 5 Mio. €)</t>
  </si>
  <si>
    <t>ja (Zeit zwischen Schul- und Erstausbildung max. 1 Jahr)</t>
  </si>
  <si>
    <t>mit geistiger oder körperlicher Behinderung</t>
  </si>
  <si>
    <t>auch Großeltern
(auch pflegebedürftige Personen)</t>
  </si>
  <si>
    <t>nur pflegebedürftige
Personen (mind. Pflegestufe I)</t>
  </si>
  <si>
    <t>6 Monate</t>
  </si>
  <si>
    <t>max. eins
(EU / EFTA)</t>
  </si>
  <si>
    <t>ja
(auch Wakeboards)</t>
  </si>
  <si>
    <t>-Vorsorge für 
versicherungspflichtige Hunde in Höhe der vertragl. VS für
versicherungspflichtige Hunde</t>
  </si>
  <si>
    <t>KT; Ziff. 10.1</t>
  </si>
  <si>
    <t>KT; Ziff. 3.3</t>
  </si>
  <si>
    <t>KT; Ziff. 2.3</t>
  </si>
  <si>
    <t>max. 1 Jahr</t>
  </si>
  <si>
    <t>mit geistiger Behinderung
(auch in Pflegeeinrichtungen)</t>
  </si>
  <si>
    <t>Deutschland (Zweifamilienhaus
zusätzlich versicherbar)</t>
  </si>
  <si>
    <t xml:space="preserve"> Rechner (Baustein Haus &amp; Grund)</t>
  </si>
  <si>
    <t>KT; Ziff. 4.22 / Leistungsübersicht</t>
  </si>
  <si>
    <t>weltweit</t>
  </si>
  <si>
    <t>ja
(auch Buggysport)</t>
  </si>
  <si>
    <t>ja
(keine Pferde)</t>
  </si>
  <si>
    <t>nur Ansprüche von minderjährigen Enkelkindern oder Gastkindern</t>
  </si>
  <si>
    <t>zusätzlich versicherbar
(max. 2 Jahre)</t>
  </si>
  <si>
    <t>Leistungsübersicht / Rechner</t>
  </si>
  <si>
    <t>bis 50% der VS</t>
  </si>
  <si>
    <t>HA0062 / Leistungsübersicht</t>
  </si>
  <si>
    <t>HA0112; Ziff. 12.3</t>
  </si>
  <si>
    <t>HA0112; Ziff. 12.1</t>
  </si>
  <si>
    <t>HA0112; Ziff. 12.2</t>
  </si>
  <si>
    <t>HA0112; Ziff. 12.2.1</t>
  </si>
  <si>
    <t>HA0061; Ziff. 2</t>
  </si>
  <si>
    <t>HA0112; Ziff. 3.1.1</t>
  </si>
  <si>
    <t>HA0112; Ziff. 3.1.2 / 3.2.1</t>
  </si>
  <si>
    <t>HA0112; Ziff. 3.1.1 / 3.2.1</t>
  </si>
  <si>
    <t>HA0112; Ziff. 3.1.3 / 3.2.1</t>
  </si>
  <si>
    <t>max. 6 Betten</t>
  </si>
  <si>
    <t>HA0079</t>
  </si>
  <si>
    <t>HA0078</t>
  </si>
  <si>
    <t>Eigentumswohnung
zusätzlich versicherbar</t>
  </si>
  <si>
    <t>HA0112; Ziff. 5.4</t>
  </si>
  <si>
    <t xml:space="preserve">Gelegenheitstätigkeiten für Personen im Ruhestand bis 5.000 € Gesamtumsatz </t>
  </si>
  <si>
    <t>BB; III; Ziff. 17</t>
  </si>
  <si>
    <t>BB; VII; Ziff. 9</t>
  </si>
  <si>
    <t>BB; VII; Ziff. 8</t>
  </si>
  <si>
    <t>BB; III; Ziff. 10</t>
  </si>
  <si>
    <t>BB; III; Ziff. 18</t>
  </si>
  <si>
    <t>bis 6.000 € Gesamtumsatz</t>
  </si>
  <si>
    <t>BB; III; Ziff. 20 / Ziff. 21</t>
  </si>
  <si>
    <t>BB; VI; Ziff. 10</t>
  </si>
  <si>
    <t>ja (auch Einfangmaßnahmen bis 2.500 €)</t>
  </si>
  <si>
    <t>BB; VI; Ziff. 12</t>
  </si>
  <si>
    <t>bis 12.000 € Gesamtumsatz</t>
  </si>
  <si>
    <t>BB; VI; Ziff. 2.2</t>
  </si>
  <si>
    <t>Blindenführ-, Behinderten-
begleit- oder Signalhund</t>
  </si>
  <si>
    <t>ja, auch Radrennen; 
auch Tretroller, Skateboard, etc.</t>
  </si>
  <si>
    <t>ja (auch Wakeboards/ Strand-/ Landsegler)</t>
  </si>
  <si>
    <t>BB; III; Ziff. 12 e)</t>
  </si>
  <si>
    <t>BB; III; Ziff. 12 c)</t>
  </si>
  <si>
    <t>BB; III; Ziff. 12 b)</t>
  </si>
  <si>
    <t>KT; Ziff. 4.5 / Leistungsübersicht</t>
  </si>
  <si>
    <t>BB; III; Ziff. 3 a)</t>
  </si>
  <si>
    <t>BB; VI; Ziff. 6 a)</t>
  </si>
  <si>
    <t>BB; III; Ziff. 1.1 a)</t>
  </si>
  <si>
    <t>im selbstbewohnten EFH
in Deutschland</t>
  </si>
  <si>
    <t>BB; III; Ziff. 1.2 b) / Leistungsübersicht</t>
  </si>
  <si>
    <t>BB; VI; Ziff. 2.4 / 2.5 / Leistungsübersicht</t>
  </si>
  <si>
    <t>BB; VI; Ziff. 2.6</t>
  </si>
  <si>
    <t>BB; II; Ziff. 4</t>
  </si>
  <si>
    <t>bis zum Ende des laufenden Versicherungsjahrs, max. 6 Monate</t>
  </si>
  <si>
    <t>BB; V; Ziff. 1</t>
  </si>
  <si>
    <t>mit geistiger oder körperlicher Behinderung (auch ohne häuslicher Gemeinschaft mit VN)</t>
  </si>
  <si>
    <t>max. 1 Jahr für vorübergehend in Fa-milienverbund eingegliederte Pers.</t>
  </si>
  <si>
    <t>H 8075:11; Ziff. 1</t>
  </si>
  <si>
    <t>H 8074:11; Ziff. 10</t>
  </si>
  <si>
    <t>bis 5‰ der VS</t>
  </si>
  <si>
    <t>H 8071:11; Ziff. 1</t>
  </si>
  <si>
    <t>Kinder bis zum Ende des laufenden Versicherungsjahrs, max. 6 Monate</t>
  </si>
  <si>
    <t>H 8071:11; Ziff. 4</t>
  </si>
  <si>
    <t>H 8071:11; Ziff. 3</t>
  </si>
  <si>
    <t>H 8071:11; Ziff. 1 / Ziff. 3</t>
  </si>
  <si>
    <t>H 8074:11; Ziff. 1</t>
  </si>
  <si>
    <t>H 8074:11; Ziff. 4</t>
  </si>
  <si>
    <t>bis 2‰ der VS</t>
  </si>
  <si>
    <t>PH 3531:11; Ziff. 4.9</t>
  </si>
  <si>
    <t>bis 6.000 € Gesamtumsatz
(Flohmarkt-/Basarverkauf, Nachhilfe-/ Musikunterricht, Fitnesskurse, Vertrieb von Kosmetika/ Haushaltsartikeln/ Bekleidung/ Schmuck, Gästeführungen)</t>
  </si>
  <si>
    <t>PS 9300:11</t>
  </si>
  <si>
    <t>max. 12 Monate</t>
  </si>
  <si>
    <t>PH 3531:11; Ziff. 1</t>
  </si>
  <si>
    <t>H 8073:11; Ziff. 1</t>
  </si>
  <si>
    <t>H 8073:11; Ziff. 2</t>
  </si>
  <si>
    <t>H 8073:11; Ziff. 3</t>
  </si>
  <si>
    <t>H 8073:11; Ziff. 4 a)</t>
  </si>
  <si>
    <t>H 8073:11; Ziff. 4 b)</t>
  </si>
  <si>
    <t>H 8073:11; Ziff. 9</t>
  </si>
  <si>
    <t>ja (Propan, Butan / 
Gemische dieser Gase)</t>
  </si>
  <si>
    <t>H 8073:11; Ziff. 5</t>
  </si>
  <si>
    <t>H 8073:11; Ziff. 5 / Ziff. 6</t>
  </si>
  <si>
    <t>max. eine
(weltweit)</t>
  </si>
  <si>
    <t>H 8073:11; Ziff. 8</t>
  </si>
  <si>
    <t>max. 3
(Deutschland)</t>
  </si>
  <si>
    <t>H 3531:11; Ziff. 1</t>
  </si>
  <si>
    <t>EFH: weltweit
ZFH: Deutschland</t>
  </si>
  <si>
    <t>H 3531:11; Ziff. 1 / Ziff. 4 / H 8073:11; Ziff. 7</t>
  </si>
  <si>
    <t>H 3531:11; Ziff. 1 / Ziff. 4</t>
  </si>
  <si>
    <t>ja, auch Radrennen 
(ohne Einkommen/ Sponsoren)</t>
  </si>
  <si>
    <t>H 3531:11; Ziff. 1 / H 8072:11; Ziff. 3</t>
  </si>
  <si>
    <t>H 8072:11; Ziff. 4</t>
  </si>
  <si>
    <t>max. 25 km/h</t>
  </si>
  <si>
    <t>ja, max. 30 m Seillänge
(auch Kite-Buggys)</t>
  </si>
  <si>
    <t>ja + Golfwagen</t>
  </si>
  <si>
    <t>H 8074:11; Ziff. 2</t>
  </si>
  <si>
    <t>bei Kollegen bis 2.000 €
(100 € SB)</t>
  </si>
  <si>
    <t>Blinden-, Behindertenbegleithund</t>
  </si>
  <si>
    <t>-auf Wunsch Schadenersatz zum Neuwert bis 2.000 €</t>
  </si>
  <si>
    <t>H 8074:11; Ziff. 8</t>
  </si>
  <si>
    <t>BB., IV., Ziff. 10</t>
  </si>
  <si>
    <t>ja
(max. 10 Mio. €)</t>
  </si>
  <si>
    <t>BB., V., Ziff. 4</t>
  </si>
  <si>
    <t>BB., II., Ziff. 1 a)</t>
  </si>
  <si>
    <t>BB., II., Ziff. 1 e)</t>
  </si>
  <si>
    <t>BB., II., Ziff. 1 b)</t>
  </si>
  <si>
    <t>BB., II., Ziff. 1 c)</t>
  </si>
  <si>
    <t>BB., II., Ziff. 1 ab)</t>
  </si>
  <si>
    <t>BB., IV., Ziff. 7.3</t>
  </si>
  <si>
    <t>BB., V., Ziff. 2.3</t>
  </si>
  <si>
    <t>bis 10.000 € Gesamtumsatz
(Alleinunterhalter, Annahmestellen für Sammelbesteller, Änderungsschneiderei, Stickerei, Daten-/ Texterfassung, Fotografen, Friseure, Handel mit Haushaltsreinigungsmitteln-/ -waren/ -geräten/ Geschirr / Kosmetik/ Souvenirs/ Schmuck, Kunsthandwerker, Erteilung von Musik-/ Sprachunterricht, Markt- und Meinungsforschung, Tierbetreuung, Übersetzer)</t>
  </si>
  <si>
    <t>zusätzlich versicherbar
über Paket "erweiterte Vorsorge"</t>
  </si>
  <si>
    <t>BB., III., Ziff. 5 a)</t>
  </si>
  <si>
    <t>BB., I., Ziff. 3. b)</t>
  </si>
  <si>
    <t>max. eine Eigentumswohnung
(Deutschland)</t>
  </si>
  <si>
    <t>2 Wohneinh. o. bis 30.000 € Jahres- mietwert in selbst bewohntem MFH</t>
  </si>
  <si>
    <t>in Deutschland
an Feriengäste (max. 8 Betten)</t>
  </si>
  <si>
    <t>BB., III., Ziff. 4</t>
  </si>
  <si>
    <t>BB., I., Ziff. 3</t>
  </si>
  <si>
    <t>BB., I., Ziff. 13 d)</t>
  </si>
  <si>
    <t>RBH; XI</t>
  </si>
  <si>
    <t>RBH; XXVIII</t>
  </si>
  <si>
    <t>RBH; II, Ziff. 1 a)</t>
  </si>
  <si>
    <t>RBH; II, Ziff. 3</t>
  </si>
  <si>
    <t>RBH; II, Ziff. 1 b)</t>
  </si>
  <si>
    <t>max. 1 Jahr (max. bis zur Vollendung des 30. Lebensjahres)</t>
  </si>
  <si>
    <t>RBH; II, Ziff. 1 c)</t>
  </si>
  <si>
    <t>Angehörige in Pflegestufe 2 oder 3</t>
  </si>
  <si>
    <t>RBH; II, Ziff. 1 d)</t>
  </si>
  <si>
    <t>RBH; II, Ziff. 2</t>
  </si>
  <si>
    <t>RBH; II, Ziff. 4</t>
  </si>
  <si>
    <t>bis zu 1 Jahr
(auch Austauschschüler)</t>
  </si>
  <si>
    <t>RBH; XXVI, Ziff. 3</t>
  </si>
  <si>
    <t>bis 50.000 €
(250 € SB)</t>
  </si>
  <si>
    <t>RBH; XXVI, Ziff. 2 c)</t>
  </si>
  <si>
    <t>bis 50.000 € (250 € SB)
max. 3 Schlüssel</t>
  </si>
  <si>
    <t>RBH; III, Ziff. 2 c)</t>
  </si>
  <si>
    <t>Anhänger</t>
  </si>
  <si>
    <t>RBH; I, Ziff. 3 b)</t>
  </si>
  <si>
    <t>RBH; I, Ziff. 3 a)</t>
  </si>
  <si>
    <t>RBH; I, Ziff. 3 c)</t>
  </si>
  <si>
    <t>RBH; I, Ziff. 3</t>
  </si>
  <si>
    <t>RBH; I, Ziff. 3 (1)</t>
  </si>
  <si>
    <t>RBH; I, Ziff. 3 (4)</t>
  </si>
  <si>
    <t>RBH; I, Ziff. 4</t>
  </si>
  <si>
    <t>RBH; XXXV</t>
  </si>
  <si>
    <t>RBH; XXXIV</t>
  </si>
  <si>
    <t>max. 1 Ferienwohnung (EU / EFTA) (Eigentums-WHG versicherbar)</t>
  </si>
  <si>
    <t>bis 200 qm Fläche (250 € SB) - inkl. Einspeisung ins öffentl. Stromnetz</t>
  </si>
  <si>
    <t>RBH; III, Ziff. 2 b) / XXII</t>
  </si>
  <si>
    <t>max. 30 m Seillänge (auch Strand-, Strandsteh-/Eissegler - 9 qm Segel)</t>
  </si>
  <si>
    <t>RBH; XXIII</t>
  </si>
  <si>
    <t>Diskriminierungen</t>
  </si>
  <si>
    <t>Ansprüche von Arbeitgebern/ Dienstherren / Kollegen 
(Sachschäden)</t>
  </si>
  <si>
    <t>RBH; XV</t>
  </si>
  <si>
    <t>RBH; I., Ziff. 8</t>
  </si>
  <si>
    <t>RBH; I., Ziff. 7</t>
  </si>
  <si>
    <t>ja
(auch Training für Radrennen)</t>
  </si>
  <si>
    <t>RBH; I., Ziff. 7 / XIV.</t>
  </si>
  <si>
    <t>RBH; I., VIII</t>
  </si>
  <si>
    <t>-Abbrennen eines Kleinfeuerwerks ist versichert (Pyrotechnische Gegenstände der Klasse II)</t>
  </si>
  <si>
    <t>AB_IPS; Ziff. 4</t>
  </si>
  <si>
    <t>EB_IPS; Ziff. 29</t>
  </si>
  <si>
    <t>EB_IPS; Ziff. 34</t>
  </si>
  <si>
    <t>bis 5.000 € Gesamtumsatz
(Flohmarkt-/ Basarverkauf, Erteilung von Nachhilfe-/ Musikunterricht/ Fitnesskursen, Vertrieb von Kosmetik/ Haushaltsartikeln/ Bekleidung/ Schmuck</t>
  </si>
  <si>
    <t>EB_IPS; Ziff. 17.1.1</t>
  </si>
  <si>
    <t>AB_IPS; Ziff. 7.16 / Ziff. 7.17</t>
  </si>
  <si>
    <t>EB_IPS; Ziff. 3.2 (5)</t>
  </si>
  <si>
    <t>ja
(auch Kite-Buggys)</t>
  </si>
  <si>
    <t>EB_IPS; Ziff. 12.3</t>
  </si>
  <si>
    <t>EB_IPS; Ziff. 2.1 (3)</t>
  </si>
  <si>
    <t>Wartezeit auf Studien-/Ausbildungs-platz sofern das Kind arbeitslos ist</t>
  </si>
  <si>
    <t>EB_IPS; Ziff. 2.1 (3) / (6)</t>
  </si>
  <si>
    <t>ja (auch Enkel-, Urenkel-, Ururenkelkinder in Obhut des VN)</t>
  </si>
  <si>
    <t>EB_IPS; Ziff. 2.1 (4) / (9)</t>
  </si>
  <si>
    <t>mit geistiger oder körperlicher Behinderung
(auch in Pflegeeinrichtungen)</t>
  </si>
  <si>
    <t>EB_IPS; Ziff. 2.1 (1) / (10)</t>
  </si>
  <si>
    <t>EB_IPS; Ziff. 2.1 (2) / (10)</t>
  </si>
  <si>
    <t>EB_IPS; Ziff. 2.1 (11)</t>
  </si>
  <si>
    <t>vorübergehend in Haushalt des VN eingegliederte Personen</t>
  </si>
  <si>
    <t>EB_IPS; Ziff. 2.3</t>
  </si>
  <si>
    <t>mind. Pflegestufe II - auch in eigener Wohnung (auch Großeltern)</t>
  </si>
  <si>
    <t>EB_IPS; Ziff. 1.3 / Ziff. 25 (1)</t>
  </si>
  <si>
    <t>bis 750.000 €</t>
  </si>
  <si>
    <t>Einfamilienhaus in
Deutschland</t>
  </si>
  <si>
    <t>EU/ Schweiz/ Norwegen/ Türkei</t>
  </si>
  <si>
    <t>ja
(ab 10.000 € Schadenhöhe)</t>
  </si>
  <si>
    <t xml:space="preserve">bis 20.000 €
(bei Enkelkindern bis 5.000 €) </t>
  </si>
  <si>
    <t>bis 50.000 €
(bei Enkelkindern bis 5.000 €)</t>
  </si>
  <si>
    <t>EU/ Schweiz/ Norwegen: unbegrenzt
weltweit: 1 Jahr</t>
  </si>
  <si>
    <t>BB; A.; Ziff. 1.1 (1)</t>
  </si>
  <si>
    <t>BB; A.; Ziff. 1.1.1</t>
  </si>
  <si>
    <t>BB; A.; Ziff. 1.1.1 / Ziff. 1.1.2</t>
  </si>
  <si>
    <t>BB; A.; Ziff. 1.1.3</t>
  </si>
  <si>
    <t>max. 5 Kinder, im Rahmen des ei-genen Haushalts (nicht gewerblich)</t>
  </si>
  <si>
    <t>BB; A.; Ziff. 1.3 (2)</t>
  </si>
  <si>
    <t>BB; A.; Ziff. 1.3 (1)</t>
  </si>
  <si>
    <t>BB; A.; Ziff. 1.3 (3)</t>
  </si>
  <si>
    <t>BB; A.; Ziff. 1.3</t>
  </si>
  <si>
    <t>BB; A.; Ziff. 1.3 (4)</t>
  </si>
  <si>
    <t>BB; A.; Ziff. 1.3 (6)</t>
  </si>
  <si>
    <t>Einfamilienhaus in Deutschland
bis 80 qm Wohn-/ Nutzfläche</t>
  </si>
  <si>
    <t>bis 80 qm Wohn-/ Nutzfläche</t>
  </si>
  <si>
    <t>BB; A.; Ziff. 1.3 (7)</t>
  </si>
  <si>
    <t>BB; A.; Ziff. 1.3 (3) / (8)</t>
  </si>
  <si>
    <t>BB; A.; Ziff. 1.3 (1) / (8)</t>
  </si>
  <si>
    <t>BB; A.; Ziff. 1.4</t>
  </si>
  <si>
    <t>BB; A.; Ziff. 1.5</t>
  </si>
  <si>
    <t>BB; A.; Ziff. 1.6</t>
  </si>
  <si>
    <t>BB; A.; Ziff. 1.7</t>
  </si>
  <si>
    <t>BB; A.; Ziff. 1.8 (1)</t>
  </si>
  <si>
    <t>BB; A.; Ziff. 1.8 (2)</t>
  </si>
  <si>
    <t>BB; A.; Ziff. 1.8 (3)</t>
  </si>
  <si>
    <t>BB; A.; Ziff. 1.9 (1)</t>
  </si>
  <si>
    <t>BB; A.; Ziff. 1.9 (2)</t>
  </si>
  <si>
    <t>BB; A.; Ziff. 2.1.1.1</t>
  </si>
  <si>
    <t>BB; A.; Ziff. 2.1.1.2</t>
  </si>
  <si>
    <t>BB; A.; Ziff. 2.1.1.3</t>
  </si>
  <si>
    <t>ja (einschließlich freiwilliger zusätzlicher Wehrdienst)</t>
  </si>
  <si>
    <t>BB; A.; Ziff. 2.1.1.4</t>
  </si>
  <si>
    <t>BB; A.; Ziff. 2.1.1.5</t>
  </si>
  <si>
    <t>ja, max. 1 Jahr
(Minderjährige Personen)</t>
  </si>
  <si>
    <t>BB; A.; Ziff. 2.1.2</t>
  </si>
  <si>
    <t>BB; A.; Ziff. 2.1.3</t>
  </si>
  <si>
    <t>BB; A.; Ziff. 3.2.1</t>
  </si>
  <si>
    <t>BB; A.; Ziff. 3.2.2</t>
  </si>
  <si>
    <t>BB; A.; Ziff. 3.2.3</t>
  </si>
  <si>
    <t>Motorboote bis 5 PS</t>
  </si>
  <si>
    <t>bis 10 qm Segelfläche
Motorboote bis 5 PS</t>
  </si>
  <si>
    <t>BB; A.; Ziff. 3.3.1</t>
  </si>
  <si>
    <t>BB; A.; Ziff. 3.3.2</t>
  </si>
  <si>
    <t>BB; A.; Ziff. 3.3.3</t>
  </si>
  <si>
    <t>BB; A.; Ziff. 4.2</t>
  </si>
  <si>
    <t>BB; A.; Ziff. 5.1</t>
  </si>
  <si>
    <t>BB; A.; Ziff. 6.1</t>
  </si>
  <si>
    <t>50 l/kg
max. 5.000 l/kg gesamt</t>
  </si>
  <si>
    <t>BB; A.; Ziff. 7.3</t>
  </si>
  <si>
    <t>BB; A.; Ziff. 8.4</t>
  </si>
  <si>
    <t>BB; A.; Ziff. 8.5</t>
  </si>
  <si>
    <t>BB; A.; Ziff. 8.6</t>
  </si>
  <si>
    <t>BB; A.; Ziff. 9.2</t>
  </si>
  <si>
    <t>BB; A.; Ziff. 10</t>
  </si>
  <si>
    <t>BB; A.; Ziff. 11</t>
  </si>
  <si>
    <t>BB; A.; Ziff. 12</t>
  </si>
  <si>
    <t>BB; A.; Ziff. 13.3</t>
  </si>
  <si>
    <t>BB; A.; Ziff. 14</t>
  </si>
  <si>
    <t>BB; A.; Ziff. 15.1</t>
  </si>
  <si>
    <t>BB; A.; Ziff. 16</t>
  </si>
  <si>
    <t>82,15 €
65,72 € (mit 150 € SB)</t>
  </si>
  <si>
    <t>99,77 €
79,82 € (mit 150 € SB)</t>
  </si>
  <si>
    <t>109,53 €
87,62 € (mit 150 € SB)</t>
  </si>
  <si>
    <t>133,03 €
106,42 € (mit 150 € SB)</t>
  </si>
  <si>
    <t>Antrag</t>
  </si>
  <si>
    <t>Betriebspraktika</t>
  </si>
  <si>
    <t>-ARAG Online Rechts-Service zum Download von Musterdokumenten und der interaktiven Möglichkeit, Rechtsfragen zu lösen</t>
  </si>
  <si>
    <t>alleinstehende Familienangehörige</t>
  </si>
  <si>
    <t>bis 0,1% der VS (15.000 €)
150 € SB
(keine zeitliche Begrenzung)</t>
  </si>
  <si>
    <t>bis 5.000 €
500 € SB
(keine zeitliche Begrenzung)</t>
  </si>
  <si>
    <t>bis 10.000 €
250 € SB
(keine zeitliche Begrenzung)</t>
  </si>
  <si>
    <t>bis 7.500 €
(keine zeitliche Begrenzung)</t>
  </si>
  <si>
    <t>bis 5.000 €
(keine zeitliche Begrenzung)</t>
  </si>
  <si>
    <t>bis 1.000 € 
(keine zeitliche Begrenzung für 
elektrische medizinische Geräte)</t>
  </si>
  <si>
    <t>bis 5.000 €
(keine zeitliche Begrenzung für 
elektrische medizinische Geräte)</t>
  </si>
  <si>
    <t>zusätzlich versicherbar
bis 5.000 € (ärztl. verordnete elektr. medizinische Geräte auch ohne Baustein/ keine zeitl. Begrenzung)</t>
  </si>
  <si>
    <t>bis 20.000 €; 
auch Abhandenkommen
(keine zeitliche Begrenzung)</t>
  </si>
  <si>
    <t>bis 50.000 €; 
auch Abhandenkommen
(keine zeitliche Begrenzung)</t>
  </si>
  <si>
    <t>H 8074:11; Ziff. 5</t>
  </si>
  <si>
    <t>bis 1‰ der VS
100 € SB
(keine zeitliche Begrenzung)</t>
  </si>
  <si>
    <t>bis 1‰ der VS
(100 € SB)</t>
  </si>
  <si>
    <t>H 8074:11; Ziff. 6</t>
  </si>
  <si>
    <t>bis 10.000 €; 150 € SB
(keine zeitliche Begrenzung für 
elektrische medizinische Geräte)</t>
  </si>
  <si>
    <t>RBH; XVIII</t>
  </si>
  <si>
    <t xml:space="preserve">B62(AHB); § 4 </t>
  </si>
  <si>
    <t>B68; § 13</t>
  </si>
  <si>
    <t>B68; §2, Ziff. 1 a) / b) / c)</t>
  </si>
  <si>
    <t>B68; §2, Ziff. 1 c)</t>
  </si>
  <si>
    <t>B68; §2, Ziff. 1 d) / e)</t>
  </si>
  <si>
    <t>B68; §2, Ziff. 1 e)</t>
  </si>
  <si>
    <t>B68; §2, Ziff. 1 f)</t>
  </si>
  <si>
    <t>ja (auch Enkelkinder, die behördlich bei VN gemeldet sind)</t>
  </si>
  <si>
    <t>B68; §2, Ziff. 1 d) / e) / g)</t>
  </si>
  <si>
    <t>Kind mit anerkannter Pflegebedürftigkeit
(auch in Pflegeeinrichtungen)</t>
  </si>
  <si>
    <t>B68; §2, Ziff. 2</t>
  </si>
  <si>
    <t>B68; §2, Ziff. 4</t>
  </si>
  <si>
    <t>B68; §2, Ziff. 5</t>
  </si>
  <si>
    <t>B68; §2, Ziff. 6 a)</t>
  </si>
  <si>
    <t>B68; §2, Ziff. 1 e) / Verbindliche Erläuterungen</t>
  </si>
  <si>
    <t>B68; §2, Ziff. 5 c) / Verbindliche Erläuterungen</t>
  </si>
  <si>
    <t>B68; §2, Ziff. 6 b)</t>
  </si>
  <si>
    <t>B68; §2, Ziff. 1 g)</t>
  </si>
  <si>
    <t>Enkelkinder / Geschwister</t>
  </si>
  <si>
    <t>B68; §10, Ziff. 1.4</t>
  </si>
  <si>
    <t>B68; §10, Ziff. 1.5 c)</t>
  </si>
  <si>
    <t>B68; §4, Ziff. 1 b)</t>
  </si>
  <si>
    <t>B68; §4, Ziff. 1 a)</t>
  </si>
  <si>
    <t>bis 12.000 € Gesamtumsatz
(Botendienste, Handarbeiten, Kunst und Kunsthandwerk, Markt- und Meinungsforschung, Schönheitspflege, Textverarbeitung, Tierbetreuung, Unterrichtserteilung, Warenhandel)</t>
  </si>
  <si>
    <t>B68; §4, Ziff. 1 c)</t>
  </si>
  <si>
    <t>nur in Verbindung mit der XXL-Unfallversicherung</t>
  </si>
  <si>
    <t>B68; §17</t>
  </si>
  <si>
    <t>B68; §5, Ziff. 1 c) / e)</t>
  </si>
  <si>
    <t>B68; §5, Ziff. 1 g)</t>
  </si>
  <si>
    <t>B68; §5, Ziff. 1 h)</t>
  </si>
  <si>
    <t>B68; §5, Ziff. 1 b) / f)</t>
  </si>
  <si>
    <t>B68; §5, Ziff. 1 a)</t>
  </si>
  <si>
    <t>B68; §5, Ziff. 1 i)</t>
  </si>
  <si>
    <t>B68; §5, Ziff. 1 j)</t>
  </si>
  <si>
    <t>B68; §5, Ziff. 1 k) / l)</t>
  </si>
  <si>
    <t>B68; §5, Ziff. 1 m)</t>
  </si>
  <si>
    <t>B68; §5, Ziff. 1 n)</t>
  </si>
  <si>
    <t xml:space="preserve">ja 
(&lt; 20 kg) </t>
  </si>
  <si>
    <t>B68; §5, Ziff. 2.1</t>
  </si>
  <si>
    <t>B68; §4, Ziff. 1 g)</t>
  </si>
  <si>
    <t>B68; §4, Ziff. 1 d)</t>
  </si>
  <si>
    <t>B68; §4, Ziff. 1 e) / kein Ausschluss / Leistungsübersicht</t>
  </si>
  <si>
    <t>B68; §8, Ziff. 2 b)</t>
  </si>
  <si>
    <t>B68; §8, Ziff. 2 c)</t>
  </si>
  <si>
    <t>B68; §8, Ziff. 2 a)</t>
  </si>
  <si>
    <t>B68; §6, Ziff. 1 a)</t>
  </si>
  <si>
    <t>B68; §6, Ziff. 1 c)</t>
  </si>
  <si>
    <t>B68; §6, Ziff. 1 d)</t>
  </si>
  <si>
    <t>B68; §6, Ziff. 1 e)</t>
  </si>
  <si>
    <t>B68; §6, Ziff. 1 f)</t>
  </si>
  <si>
    <t>- keine Kündigungsfrist</t>
  </si>
  <si>
    <t>B68; §6, Ziff. 1 b) / Verbindliche Erläuterungen</t>
  </si>
  <si>
    <t>ja 
(auch Einfangmaßnahmen)</t>
  </si>
  <si>
    <t>B68; §7, Ziff. 1 b) / Ziff. 7</t>
  </si>
  <si>
    <t>B68; §7, Ziff. 1 a) / Ziff. 7</t>
  </si>
  <si>
    <t>B68; §7, Ziff. 1 c) / Ziff. 7</t>
  </si>
  <si>
    <t>B68; §7, Ziff. 1 d) / Ziff. 7</t>
  </si>
  <si>
    <t>B68; §7, Ziff. 1 e) / f) / Ziff. 7</t>
  </si>
  <si>
    <t>B68; §7, Ziff. 1 g) / Ziff. 7</t>
  </si>
  <si>
    <t>unbebaute Grundstücke bis 
10.000 qm Gesamtfläche</t>
  </si>
  <si>
    <t>B68; §7, Ziff. 2 b) / Ziff. 7</t>
  </si>
  <si>
    <t>B68; §7, Ziff. 2 c) / Ziff. 7</t>
  </si>
  <si>
    <t>B68; §7, Ziff. 2 d) / Ziff. 7</t>
  </si>
  <si>
    <t>Europa (in selbstbewohntem MFH max. 2 WE/ max. 30.000 € BJM)</t>
  </si>
  <si>
    <t>Europa (auch selbstbewohntes Mehrfamilienhaus)</t>
  </si>
  <si>
    <t>B68; §7, Ziff. 3 / Ziff. 7</t>
  </si>
  <si>
    <t>unbegrenzt (bis 100.000 € bei Eigenleistung/ Nachbarschaftshilfe)</t>
  </si>
  <si>
    <t>B68; §7, Ziff. 4 / Ziff. 7</t>
  </si>
  <si>
    <t>bis 10.000 €
(keine zeitliche Begrenzung;
auch Wertsachen)</t>
  </si>
  <si>
    <t>Verbindliche Erläuterungen</t>
  </si>
  <si>
    <t>B68; §3 j)</t>
  </si>
  <si>
    <t>B01</t>
  </si>
  <si>
    <t>Höchsthaftungssumme pauschal für Personen-/ Sachschäden</t>
  </si>
  <si>
    <t>Handbuch</t>
  </si>
  <si>
    <t>BBR; Ziff. 7.2</t>
  </si>
  <si>
    <t>BBR; Ziff. 7.2 (2)</t>
  </si>
  <si>
    <t>BBR; Ziff. 7.2 / afm Sonderbedingungen</t>
  </si>
  <si>
    <t>BBR; Ziff. 11</t>
  </si>
  <si>
    <t>BBR; Ziff. 10</t>
  </si>
  <si>
    <t>BBR; Ziff. 13 (1)</t>
  </si>
  <si>
    <t>BBR; Ziff. 8.1 (1)</t>
  </si>
  <si>
    <t>BBR; Ziff. 8.1 (2)</t>
  </si>
  <si>
    <t>BBR; Ziff. 8.11 (1)</t>
  </si>
  <si>
    <t>BBR; Ziff. 8.12 (1)</t>
  </si>
  <si>
    <t>BBR; Ziff. 9 (3) / Handbuch</t>
  </si>
  <si>
    <t>BBR; Ziff. 9 (4) / Handbuch</t>
  </si>
  <si>
    <t>BBR; Ziff. 2.1 (2)</t>
  </si>
  <si>
    <t>BBR; Ziff. 2 (1)</t>
  </si>
  <si>
    <t>BBR; Ziff. 2.1 (2) / (3)</t>
  </si>
  <si>
    <t>BBR; Ziff. 2.1 (4) / (5)</t>
  </si>
  <si>
    <t>BBR; Ziff. 2.4 (1)</t>
  </si>
  <si>
    <t>bis zum Ende des laufenden Versicherungsjahrs</t>
  </si>
  <si>
    <t>BBR; Ziff. 8.3 (1) / (5)</t>
  </si>
  <si>
    <t>BBR; Ziff. 8.3 (4) a)</t>
  </si>
  <si>
    <t>BBR; Ziff. 8.9.1 (1) / Ziff. 8.9.3 (2)</t>
  </si>
  <si>
    <t>BBR; Ziff. 8.10.1 (1) / Ziff. 8.10.3 (2)</t>
  </si>
  <si>
    <t>BBR; Ziff. 8.10.2 (5)</t>
  </si>
  <si>
    <t>BBR; Ziff. 8.11.2 (5)</t>
  </si>
  <si>
    <t>1 Mio. €
(ab 1.500 € Schadenhöhe)</t>
  </si>
  <si>
    <t>BBR; Ziff. 8.7</t>
  </si>
  <si>
    <t>ja beruflich,
nicht in Betrieben/Institutionen</t>
  </si>
  <si>
    <t>BBR; Ziff. 8.7 (2)</t>
  </si>
  <si>
    <t>bis 5.000 € (auch mitversicherte deliktunfähige Personen)</t>
  </si>
  <si>
    <t>BBR; Ziff. 8.8 / afm Sonderbedingungen</t>
  </si>
  <si>
    <t>ja
150 € SB</t>
  </si>
  <si>
    <t>BBR; Ziff. 8.9 / afm Sonderbedingungen</t>
  </si>
  <si>
    <t>BBR; Ziff. 2.4 (1) a)</t>
  </si>
  <si>
    <t>ja
(mind. 6 Monate)</t>
  </si>
  <si>
    <t>BBR; Ziff. 6.2 (1)</t>
  </si>
  <si>
    <t>BBR; Ziff. 6.2 (5)</t>
  </si>
  <si>
    <t>BBR; Ziff. 6.2 (2) / (3)</t>
  </si>
  <si>
    <t>BBR; Ziff. 3.6 (2)</t>
  </si>
  <si>
    <t>bis 50.000 € 
(250 € SB)</t>
  </si>
  <si>
    <t>BBR; Ziff. 4.1 (2)</t>
  </si>
  <si>
    <t>BBR; Ziff. 4.1 (1)</t>
  </si>
  <si>
    <t>BBR; Ziff. 4.1 (1) / afm Sonderbedingungen</t>
  </si>
  <si>
    <t>BBR; Ziff. 4.2 (3)</t>
  </si>
  <si>
    <t>BBR; Ziff. 4.2 (2)</t>
  </si>
  <si>
    <t>Europa / Türkei</t>
  </si>
  <si>
    <t>auf Anfrage versicherbar</t>
  </si>
  <si>
    <t>Hr. Inselmann</t>
  </si>
  <si>
    <t>Deutschland
(max. 8 Betten)</t>
  </si>
  <si>
    <t>von einem Ein- und/ oder Zweifamilienhaus</t>
  </si>
  <si>
    <t>BBR; Ziff. 4.2 (6)</t>
  </si>
  <si>
    <t>BBR; Ziff. 4.2 (6) / afm Sonderbedingungen</t>
  </si>
  <si>
    <t>afm Sonderbedingungen</t>
  </si>
  <si>
    <t>BBR; Ziff. 4.1 (3)</t>
  </si>
  <si>
    <t>Europa / Türkei
(max. 8 Betten)</t>
  </si>
  <si>
    <t>BBR; Ziff. 4.2 (7)</t>
  </si>
  <si>
    <t>BBR; Ziff. 3.3 / Ziff. 6.2 (12)</t>
  </si>
  <si>
    <t>BBR; Ziff. 6.2 (8)</t>
  </si>
  <si>
    <t>BBR; Ziff. 6.2 (10) / (11)</t>
  </si>
  <si>
    <t>BBR; Ziff. 5.1</t>
  </si>
  <si>
    <t>BBR; Ziff. 5.2</t>
  </si>
  <si>
    <t>BBR; Ziff. 5.2 (3)</t>
  </si>
  <si>
    <t>BBR; Ziff. 4.2 (4)</t>
  </si>
  <si>
    <t>BBR; Ziff. 14.1 (1)</t>
  </si>
  <si>
    <t>BBR; Ziff. 12.1 (1)</t>
  </si>
  <si>
    <t>BBR; Ziff. 4.2 (5) / Ziff. 12.1 (1)</t>
  </si>
  <si>
    <t>BBR; Ziff. 4.2 (5) / Ziff. 14.1 (1)</t>
  </si>
  <si>
    <t>BBR; Ziff. 13</t>
  </si>
  <si>
    <t>BBR; Ziff. 16</t>
  </si>
  <si>
    <t>BBR; Ziff. 15</t>
  </si>
  <si>
    <t>ja (nur verwaltende Beamte/ Angestellte im öffentlichen Dienst)</t>
  </si>
  <si>
    <t>BBR; Ziff. 8.12 (5)</t>
  </si>
  <si>
    <t>max. 50.000 €</t>
  </si>
  <si>
    <t>BBR; Ziff. 8.13 (5)</t>
  </si>
  <si>
    <t>bis 1 Mio. €
(Kfz für max. 9 Personen)</t>
  </si>
  <si>
    <t>ja 
(Kfz für max. 9 Personen)</t>
  </si>
  <si>
    <t>BBR; Ziff. 7.7 (2) / (7)</t>
  </si>
  <si>
    <t>BBR; Ziff. 3.6</t>
  </si>
  <si>
    <t>-Abbrennen eines Kleinfeuerwerks ist versichert</t>
  </si>
  <si>
    <t>BBR Privat, Ziff. 6.1</t>
  </si>
  <si>
    <t>AHB 2010; Ziff. 4.2</t>
  </si>
  <si>
    <t>Personen-/Sachschäden: 3 Mio. €
Vermögensschäden: 50.000 €</t>
  </si>
  <si>
    <t>BBR Privat, Ziff. 3.1.2</t>
  </si>
  <si>
    <t>BBR Privat, Ziff. 4.3.1</t>
  </si>
  <si>
    <t>BBR Privat, Ziff. 2.3 (2)</t>
  </si>
  <si>
    <t>BBR Privat, Ziff. 2.3 (1)</t>
  </si>
  <si>
    <t>BBR Privat, Ziff. 2.3 (1) / (4)</t>
  </si>
  <si>
    <t>BBR Privat, Ziff. 2.3. (3) / (4)</t>
  </si>
  <si>
    <t>EU / Schweiz / Norwegen / Türkei</t>
  </si>
  <si>
    <t>Ziff. 15 / Leistungsübersicht Business Haftpflicht</t>
  </si>
  <si>
    <t>BBR Privat, Ziff. 14</t>
  </si>
  <si>
    <t>BBR Privat, Ziff. 12.3 / Ziff. 14</t>
  </si>
  <si>
    <t>BBR Privat, Ziff. 2.7</t>
  </si>
  <si>
    <t>BBR Privat, Ziff. 2.8 (1)</t>
  </si>
  <si>
    <t>BBR Privat, Ziff. 2.8 (2)</t>
  </si>
  <si>
    <t>BBR Privat, Ziff. 2.8 (3)</t>
  </si>
  <si>
    <t>BBR; Ziff. 5.2.3</t>
  </si>
  <si>
    <t>bis 5 Mio. €
200 € SB</t>
  </si>
  <si>
    <t>BBR; Ziff. 5.1.1 / Ziff. 5.1.3 / Leistungsübersicht</t>
  </si>
  <si>
    <t>BBR; Ziff. 5.1.1 / Leistungsübersicht</t>
  </si>
  <si>
    <t>BBR Vermögensschäden / Leistungsübersicht</t>
  </si>
  <si>
    <t>gemietete und geliehene Sachen
bis 1.000 € 
(100 € SB)</t>
  </si>
  <si>
    <t>BBR; Ziff. 5.2.1 / Ziff. 5.2.2</t>
  </si>
  <si>
    <t>BBR; Ziff. 4.1</t>
  </si>
  <si>
    <t>BBR; Ziff. 23</t>
  </si>
  <si>
    <t>ja
(auch Tarifupdate)</t>
  </si>
  <si>
    <t>BBR; Ziff. 20</t>
  </si>
  <si>
    <t>BBR; Ziff. 34</t>
  </si>
  <si>
    <t>BBR; Ziff. 2.1.1</t>
  </si>
  <si>
    <t>BBR; Ziff. 2.1.2</t>
  </si>
  <si>
    <t>BBR; Ziff. 2.1.6</t>
  </si>
  <si>
    <t>BBR; Ziff. 2.1.7</t>
  </si>
  <si>
    <t>BBR; Ziff. 2.1.5 (2)</t>
  </si>
  <si>
    <t>pflegebedürftige Eltern</t>
  </si>
  <si>
    <t>BBR; Ziff. 2.1.5 (3)</t>
  </si>
  <si>
    <t>BBR; Ziff. 2.1.8</t>
  </si>
  <si>
    <t>BBR; Ziff. 2.1.2 / Ziff. 2.1.5 (1)</t>
  </si>
  <si>
    <t>bis zur Vollendung des 30. Lebensjahres</t>
  </si>
  <si>
    <t>pflegebedürftige Eltern / sonstige alleinstehende Angehörige</t>
  </si>
  <si>
    <t>BBR; Ziff. 2.1.9</t>
  </si>
  <si>
    <t>sonstige alleinstehende 
Angehörige</t>
  </si>
  <si>
    <t>BBR; Ziff. 2.2</t>
  </si>
  <si>
    <t>BBR; Ziff. 12.2.4</t>
  </si>
  <si>
    <t>BBR; Ziff. 12.1.1 / Ziff. 12.1.4</t>
  </si>
  <si>
    <t>BBR; Ziff. 12.1.3 / Ziff. 12.2.3</t>
  </si>
  <si>
    <t>BBR; Ziff. 13.1.1 / Ziff. 13.1.4</t>
  </si>
  <si>
    <t>BBR; Ziff. 13.2.4</t>
  </si>
  <si>
    <t>BBR; Ziff. 13.1.3 / Ziff. 13.2.3</t>
  </si>
  <si>
    <t>50.000 €, 100 € SB (auch selbst bewo-hnte Whg./Tresor-/Möbelschlüssel)</t>
  </si>
  <si>
    <t>BBR; Ziff. 14.2</t>
  </si>
  <si>
    <t>BBR; Ziff. 13.2</t>
  </si>
  <si>
    <t>BBR; Ziff. 14.5</t>
  </si>
  <si>
    <t>BBR; Ziff. 15.6</t>
  </si>
  <si>
    <t>BBR; Ziff. 31</t>
  </si>
  <si>
    <t>nur im Tarif 55plus</t>
  </si>
  <si>
    <t>BBR; III; Ziff. 2</t>
  </si>
  <si>
    <t>BBR; Ziff. 26</t>
  </si>
  <si>
    <t>bis 6.000 € Gesamtumsatz
(Erteilen von Nachhilfeunterricht, Vertrieb von Kosmetik/ Kerzen/ Schmuck/ Dessous/ Geschirr/ Kochgeräte, Durchführung von Babysitting, Erteilung von Fitnesskursen, Mitwirkung an Karnevalsveranstaltungen, Erteilung von Musikunterricht)</t>
  </si>
  <si>
    <t>BBR; Ziff. 8</t>
  </si>
  <si>
    <t>BBR; Ziff. 6.1</t>
  </si>
  <si>
    <t>bis 50.000 € 
(auch deliktunfähige Erwachsene)</t>
  </si>
  <si>
    <t>BBR; Ziff. 1.1</t>
  </si>
  <si>
    <t>BBR; Ziff. 9</t>
  </si>
  <si>
    <t>BBR; Ziff. 3.1 (1)</t>
  </si>
  <si>
    <t>BBR; Ziff. 3.1 (2)</t>
  </si>
  <si>
    <t>BBR; Ziff. 3.1 (3) / (4)</t>
  </si>
  <si>
    <t>ja
(auch Golfwagen)</t>
  </si>
  <si>
    <t>BBR; Ziff. 3.1 (5) / (6)</t>
  </si>
  <si>
    <t>BBR; Ziff. 3.1 (5) / (6) / (7)</t>
  </si>
  <si>
    <t>ja + Aufsitzrasenmäher, Schneeräumgeräte</t>
  </si>
  <si>
    <t>ja +Aufsitzrasenmäher,Schneeräum-geräte, Krankenfahrstühle</t>
  </si>
  <si>
    <t>BBR; Ziff. 3.2</t>
  </si>
  <si>
    <t>ja (auch versicherungspflichtige Flugmodelle)</t>
  </si>
  <si>
    <t>BBR; Ziff. 3.1 (8) / Ziff. 3.3 (3)</t>
  </si>
  <si>
    <t>BBR; Ziff. 3.1 (8) / Ziff. 3.3 (2)</t>
  </si>
  <si>
    <t>BBR; Ziff. 3.1 (7) / Ziff. 3.3 (2)</t>
  </si>
  <si>
    <t>BBR; Ziff. 3.3 (1)</t>
  </si>
  <si>
    <t>ja (auch Kite-Buggys, Strandsegler, Eissegler)</t>
  </si>
  <si>
    <t>bis 20 qm Segelfläche
und max. 5 PS / 3,7 kW</t>
  </si>
  <si>
    <t>BBR; Ziff. 3.3 (2) / (4)</t>
  </si>
  <si>
    <t>BBR; Ziff. 3.3 (1) / (4) / (5)</t>
  </si>
  <si>
    <t>ja, Motorboote bis 80 PS/ 59 kW (auch Jet-Ski)</t>
  </si>
  <si>
    <t>BBR; Ziff. 3.1 (4) / (5) / (6) / (7)</t>
  </si>
  <si>
    <t>ja +Aufsitzrasenmäher,Schneeräum-geräte, Krankenfahrst., Golfwagen</t>
  </si>
  <si>
    <t>BBR; Ziff. 3.1 (3)</t>
  </si>
  <si>
    <t>BBR; Ziff. 16.1 / Leistungsübersicht</t>
  </si>
  <si>
    <t>BBR; Ziff. 17.1 / Leistungsübersicht</t>
  </si>
  <si>
    <t>BBR; Ziff. 1.3 (2) / (5)</t>
  </si>
  <si>
    <t>BBR; Ziff. 1.3 (1)</t>
  </si>
  <si>
    <t>BBR; Ziff. 1.3 (3)</t>
  </si>
  <si>
    <t>BBR; Ziff. 1.3 (4)</t>
  </si>
  <si>
    <t>BBR; Ziff. 1.3 (7) / Ziff. 1.5 (1)</t>
  </si>
  <si>
    <t>BBR; Ziff. 1.5 (4)</t>
  </si>
  <si>
    <t>BBR; Ziff. 1.5 (2)</t>
  </si>
  <si>
    <t>BBR; Ziff. 1.6</t>
  </si>
  <si>
    <t>bis 200.000 € (unbegrenzt bei ständig 
selbst bewohnter Immobilie)</t>
  </si>
  <si>
    <t>BBR; Ziff. 1.7</t>
  </si>
  <si>
    <t>BBR; Ziff. 1.4 (1)</t>
  </si>
  <si>
    <t>BBR; Ziff. 1.4 (5)</t>
  </si>
  <si>
    <t>Europa
(max. 6 Monate pro Jahr)</t>
  </si>
  <si>
    <t>Deutschland (Ferienwohnung auch 
in Europa/ max. 6 Monate)</t>
  </si>
  <si>
    <t>BBR; Ziff. 1.4 (2) / (5)</t>
  </si>
  <si>
    <t>BBR; Ziff. 1.4 (4)</t>
  </si>
  <si>
    <t>max. 8 Betten
(max. 6 Monate pro Jahr)</t>
  </si>
  <si>
    <t>BBR; Ziff. 1.4</t>
  </si>
  <si>
    <t>BBR; Ziff. 1.3 (2) / (4)</t>
  </si>
  <si>
    <t>BBR; Ziff. 1.3 (6) / Ziff. 1.5 (1)</t>
  </si>
  <si>
    <t>BBR; Ziff. 1.4 (2)</t>
  </si>
  <si>
    <t>Eigentumswohnung
in Deutschland</t>
  </si>
  <si>
    <t>BBR; Ziff. 1.3 (5) / Ziff. 1.4 (3)</t>
  </si>
  <si>
    <t>BBR; Ziff. 1.3 (6) / Ziff. 1.4 (3)</t>
  </si>
  <si>
    <t>ja
(auch Vermietung)</t>
  </si>
  <si>
    <t>Einfamilienhaus
in Europa</t>
  </si>
  <si>
    <t>BBR; Ziff. 1.3 (2)</t>
  </si>
  <si>
    <t>Europa
(auch nicht Zugehörige)</t>
  </si>
  <si>
    <t>BBR; Ziff. 1.3 (1) (zweiter Punkt "(1)")</t>
  </si>
  <si>
    <t>BBR; Ziff. 1.3 (4) (zweiter Punkt "(4)")</t>
  </si>
  <si>
    <t>BBR; Ziff. 1.3 (2) (zweiter Punkt "(2)")</t>
  </si>
  <si>
    <t>BBR; Ziff. 1.5</t>
  </si>
  <si>
    <t>BBR; Ziff. 1.8</t>
  </si>
  <si>
    <t>ja
(auch Teilnahme an Radrennen)</t>
  </si>
  <si>
    <t>BBR; Ziff. 1.9</t>
  </si>
  <si>
    <t>BBR; Ziff. 1.10</t>
  </si>
  <si>
    <t>BBR; Ziff. 1.11</t>
  </si>
  <si>
    <t>BBR; Ziff. 1.12</t>
  </si>
  <si>
    <t>BBR; Ziff. 10.2 (1)</t>
  </si>
  <si>
    <t>BBR; Ziff. 10.2 (2)</t>
  </si>
  <si>
    <t>BBR; Ziff. 11.2 (2)</t>
  </si>
  <si>
    <t>BBR; Ziff. 11.2 (1)</t>
  </si>
  <si>
    <t>bis 12.000 Liter
(auch unterirdische)</t>
  </si>
  <si>
    <t>BBR Diensthaftpflichtversicherung</t>
  </si>
  <si>
    <t>ja
(Kfz für max. 9 Personen)</t>
  </si>
  <si>
    <t>BBR; Ziff. 24</t>
  </si>
  <si>
    <t>BBR; Ziff. 13.1.1 / Ziff. 24.4</t>
  </si>
  <si>
    <t>BBR; Ziff. 25.2</t>
  </si>
  <si>
    <t>BBR; Ziff. 28 / Ziff. 29</t>
  </si>
  <si>
    <t>BBR; Ziff. 19</t>
  </si>
  <si>
    <t>BBR; Ziff. 19.3</t>
  </si>
  <si>
    <t>BB; Ziff. 5.7</t>
  </si>
  <si>
    <t>BB; Ziff. 5.10</t>
  </si>
  <si>
    <t>BB; Ziff. 5.1.1</t>
  </si>
  <si>
    <t>BB; Ziff. 2.1.3</t>
  </si>
  <si>
    <t>ja (max. bis zur Vollendung des 
30. Lebensjahres)</t>
  </si>
  <si>
    <t>BB; Ziff. 2.1.5 / Ziff. 2.1.6</t>
  </si>
  <si>
    <t>auch Großeltern / alleinsthende Angehörige / pflegebed. Angehörige</t>
  </si>
  <si>
    <t>alleinstehendes Elternteil/ pflegebedürftige Angehörige</t>
  </si>
  <si>
    <t>alleinstehende Angehörige/
pflegebedürftige Angehörige</t>
  </si>
  <si>
    <t>ja (max. bis zur Vollendung des 
27. Lebensjahres)</t>
  </si>
  <si>
    <t>max. 1 Jahr (max. bis zur Vollendung des 27. Lebensjahres)</t>
  </si>
  <si>
    <t>BB; Ziff. 5.4.1.2 / Ziff. 5.4.2.2</t>
  </si>
  <si>
    <t>bis 15.000 € 
(SB 10%, mind. 50 €)</t>
  </si>
  <si>
    <t>BB; Ziff. 1.3.5.3</t>
  </si>
  <si>
    <t>BB; Ziff. 1.12</t>
  </si>
  <si>
    <t>bis 10.000 l</t>
  </si>
  <si>
    <t>ja (auch Einfangmaßnahmen
bis 10.000 €)</t>
  </si>
  <si>
    <t>ja
(20% SB, mind. 50 €)</t>
  </si>
  <si>
    <t>BB; Ziff. 5.5.1</t>
  </si>
  <si>
    <t>bis 2.500 €
(bei Kollegen)</t>
  </si>
  <si>
    <t>BB; Ziff. 5.14</t>
  </si>
  <si>
    <t>ja (auch Sachschäden, soweit diese gerichtlich geltend gemacht werden)</t>
  </si>
  <si>
    <t>-25% Rabatt ab 
5 schadenfreien Jahren
-Übernahme des Vollkasko-SB bei Schäden an geliehenem Kfz bis 1.000 € (100 € SB)
-Betankungsschäden am geliehenen Kfz bis 1.000 € (100 € SB)
-Neuwertentschädigung bis 250 € (nicht für Brillen, sonstige optische Gläser und elektr. Geräte)
-Schäden ohne Haftungsgrundlage bis 1.000 € (100 € SB)
-Verzicht auf Einrede der groben Fahrlässigkeit</t>
  </si>
  <si>
    <t>BBR; Ziff. 22 / Ziff. 17</t>
  </si>
  <si>
    <t xml:space="preserve">BBR; Ziff. 19 / Ziff. 18 </t>
  </si>
  <si>
    <t>BBR; Ziff. 33 / Ziff. 21 / Ziff. 22 / Ziff. 27 / Ziff. 18</t>
  </si>
  <si>
    <t>-25% Rabatt ab 
5 schadenfreien Jahren
-Verzicht auf Einrede der groben Fahrlässigkeit</t>
  </si>
  <si>
    <t>BBR; IV.; Ziff. 8</t>
  </si>
  <si>
    <t>BBR; IV.; Ziff. 14</t>
  </si>
  <si>
    <t>bis 10.000 €
(ohne zeitliche Begrenzung)</t>
  </si>
  <si>
    <t>BBR; IV.; Ziff. 1</t>
  </si>
  <si>
    <t>BBR; IV.; Ziff. 2</t>
  </si>
  <si>
    <t>BBR; IV.; Ziff. 20</t>
  </si>
  <si>
    <t>BBR; IV.; Ziff. 23</t>
  </si>
  <si>
    <t>BBR; IV.; Ziff. 12</t>
  </si>
  <si>
    <t>BBR; IV.; Ziff. 13</t>
  </si>
  <si>
    <t>BBR; IV.; Ziff. 16</t>
  </si>
  <si>
    <t>BBR; IV.; Ziff. 17.1.1 b)</t>
  </si>
  <si>
    <t>BBR; IV.; Ziff. 17.1.1 a)</t>
  </si>
  <si>
    <t>BBR; I.; Ziff. 3 c)</t>
  </si>
  <si>
    <t>BBR; IV.; Ziff. 17.1.1</t>
  </si>
  <si>
    <t>BBR; IV.; Ziff. 21 / Ziff. 19</t>
  </si>
  <si>
    <t>BBR; I.; Ziff. 11</t>
  </si>
  <si>
    <t>BBR; I.; Ziff. 12</t>
  </si>
  <si>
    <t>Schlangen und Spinnen
bis 25.000 €</t>
  </si>
  <si>
    <t>Blinden-, Signal- oder Behindertenbegleithunde</t>
  </si>
  <si>
    <t>BBR; I.; Ziff. 10</t>
  </si>
  <si>
    <t>BBR; I.; Ziff. 13</t>
  </si>
  <si>
    <t>BBR; I.; Ziff. 21 b)</t>
  </si>
  <si>
    <t>BBR; I.; Ziff. 21 a)</t>
  </si>
  <si>
    <t>BBR; I.; Ziff. 7</t>
  </si>
  <si>
    <t>BBR; I.; Ziff. 8</t>
  </si>
  <si>
    <t>BBR; I.; Ziff. 9</t>
  </si>
  <si>
    <t>BBR; I.; Ziff. 20</t>
  </si>
  <si>
    <t>BBR; I.; Ziff. 14</t>
  </si>
  <si>
    <t>BBR; II.; Ziff. 1 a)</t>
  </si>
  <si>
    <t>BBR; II.; Ziff. 1 f)</t>
  </si>
  <si>
    <t>BBR; II.; Ziff. 1 b) / f)</t>
  </si>
  <si>
    <t>BBR; II.; Ziff. 1 c)</t>
  </si>
  <si>
    <t>BBR; II.; Ziff. 1 d)</t>
  </si>
  <si>
    <t>mit geistiger/ seelischer/ körperlicher Behinderung oder psychischer Erkrankung</t>
  </si>
  <si>
    <t>BBR; II.; Ziff. 1 g)</t>
  </si>
  <si>
    <t>ja
(minderjährige)</t>
  </si>
  <si>
    <t>BBR; II.; Ziff. 1 h)</t>
  </si>
  <si>
    <t>BBR; II.; Ziff. 1 e)</t>
  </si>
  <si>
    <t>unverheiratete Verwandte</t>
  </si>
  <si>
    <t>ja 
(auch unverheiratete Verwandte)</t>
  </si>
  <si>
    <t>BBR; II.; Ziff. 1</t>
  </si>
  <si>
    <t>ja 
(auch Radrennen)</t>
  </si>
  <si>
    <t>BBR; IV.; Ziff. 7.3</t>
  </si>
  <si>
    <t>bis 50.000 € (auch Tresor-/ Möbel-/ 
Autoschlüssel)</t>
  </si>
  <si>
    <t>BBR; IV.; Ziff. 7.1 / Ziff. 7.6 / Ziff. 7.7</t>
  </si>
  <si>
    <t>BBR; IV.; Ziff. 9.4</t>
  </si>
  <si>
    <t>BBR; IV.; Ziff. 11</t>
  </si>
  <si>
    <t>beruflich, max. 15 Kinder 
(nicht in Betrieben/ Institutionen)</t>
  </si>
  <si>
    <t>BBR; IV.; Ziff. 15</t>
  </si>
  <si>
    <t>BBR; IV.; Ziff. 6.1</t>
  </si>
  <si>
    <t>BBR; IV.; Ziff. 10</t>
  </si>
  <si>
    <t>BBR; I.; Ziff. 1</t>
  </si>
  <si>
    <t>BBR; I.; Ziff. 17 / Ziff. 18</t>
  </si>
  <si>
    <t>BBR; IV.; Ziff. 4</t>
  </si>
  <si>
    <t>BBR; IV.; Ziff. 3</t>
  </si>
  <si>
    <t>BBR; IV.; Ziff. 5</t>
  </si>
  <si>
    <t>BBR; I.; Ziff. 16 a)</t>
  </si>
  <si>
    <t>BBR; I.; Ziff. 16 b) / d)</t>
  </si>
  <si>
    <t>BBR; I.; Ziff. 16 c) / b)</t>
  </si>
  <si>
    <t>ja + Aufsitzrasenmäher, Schnee-räumgeräte, Golfwagen</t>
  </si>
  <si>
    <t>BBR; I.; Ziff. 3 b)</t>
  </si>
  <si>
    <t>BBR; I.; Ziff. 3 a)</t>
  </si>
  <si>
    <t>BBR; I.; Ziff. 3 d)</t>
  </si>
  <si>
    <t>soweit vereinbart
bis 10.000 qm</t>
  </si>
  <si>
    <t>BBR; I.; Ziff. 4</t>
  </si>
  <si>
    <t>Deutschland 
(max. 25.000 € BJM)</t>
  </si>
  <si>
    <t>BBR; I.; Ziff. 5</t>
  </si>
  <si>
    <t>BBR; I.; Ziff. 6</t>
  </si>
  <si>
    <t>bis 500.000 € 
(bis 50.000 € bei Eigenregie)</t>
  </si>
  <si>
    <t>BBR; I.; Ziff. 19</t>
  </si>
  <si>
    <t>bis 25.000 € BJM</t>
  </si>
  <si>
    <t>BBR; III.; Ziff. 1</t>
  </si>
  <si>
    <t>BBR; I.; Ziff. 15</t>
  </si>
  <si>
    <t>unmotorisierte Segelboote, Motorboote/ Jet-Ski bis 80 PS</t>
  </si>
  <si>
    <t>BBR; I.; Ziff. 14 a)</t>
  </si>
  <si>
    <t>BBR; I.; Ziff. 14 b)</t>
  </si>
  <si>
    <t>Motorboote bis 5 PS / 3,5 kW</t>
  </si>
  <si>
    <t>-Verzicht auf Einrede der groben Fahrlässigkeit
-Mediation bei Konflikten bezügl. Schadenersatz an Gebäuden und Grundstücken (max. 3 Termine zu je 2 Std.)</t>
  </si>
  <si>
    <t>zusätzlich versicherbar
(nur verwaltende Beamte)</t>
  </si>
  <si>
    <t>BB; Ziff. 8.4</t>
  </si>
  <si>
    <t>64,26 € (inkl. Verlust
berufl./ehrenamtl. Schlüssel: 82,35 €)</t>
  </si>
  <si>
    <t>77,65 € (inkl. Verlust 
berufl./ehrenamtl. Schlüssel: 95,74 €)</t>
  </si>
  <si>
    <t>58,91 € (inkl. Verlust 
berufl./ehrenamtl. Schlüssel: 76,99 €)</t>
  </si>
  <si>
    <t>49,98 € (inkl. Verlust
berufl./ehrenamtl. Schlüssel: 68,07 €)</t>
  </si>
  <si>
    <t>BB; Ziff. 10 / Ziff. 33</t>
  </si>
  <si>
    <t>BB; Ziff. 5.2.1 (1)</t>
  </si>
  <si>
    <t>BB; Ziff. 5.2.1 (4)</t>
  </si>
  <si>
    <t>max. 3
in EU / EFTA</t>
  </si>
  <si>
    <t>ZB; Ziff. Ziff. 1.2</t>
  </si>
  <si>
    <t>BB; Ziff. 5.2.3 / ZB; Ziff. 1.1.1</t>
  </si>
  <si>
    <t>BB; Ziff. 12 / Ziff. 13</t>
  </si>
  <si>
    <t>bis 10.000 € (150 € SB)
Diskriminierungen: 5.000 € (150 € SB)</t>
  </si>
  <si>
    <t>BB; Ziff. 25.5.1</t>
  </si>
  <si>
    <t>BB; Ziff. 12.3 / Ziff. 13 / ZB; Ziff. 5</t>
  </si>
  <si>
    <t>bis 10.000 € (150 € SB)
Diskriminierungen: 10.000 € (150 € SB)</t>
  </si>
  <si>
    <t>zusätzlich versicherbar
in Deutschland</t>
  </si>
  <si>
    <t>RBE-Privat-Basis-Modell
Stand 01-2009</t>
  </si>
  <si>
    <t>RBE-Privat-Top-Modell
Stand 01-2009</t>
  </si>
  <si>
    <t>RBE; A.; Ziff. 9</t>
  </si>
  <si>
    <t>RBE; A.; Ziff. 12</t>
  </si>
  <si>
    <t>Europa / EU: unbegrenzt
weltweit: 1 Jahr</t>
  </si>
  <si>
    <t>RBE; A.; Ziff. 7</t>
  </si>
  <si>
    <t>RBE; A.; Ziff. 3.5.3</t>
  </si>
  <si>
    <t>RBE; A.; Ziff. 9.3</t>
  </si>
  <si>
    <t>RBE; A.; Ziff. 1.1 / Ziff. 1.2</t>
  </si>
  <si>
    <t>RBE; A.; Ziff. 1.3</t>
  </si>
  <si>
    <t>RBE; A.; Ziff. 1.4</t>
  </si>
  <si>
    <t>RBE; A.; Ziff. 1.5</t>
  </si>
  <si>
    <t>Au-pair-Mädchen (auch minder-jährige Gast-/ Austauschkinder)</t>
  </si>
  <si>
    <t>ja (Zeit zwischen Schul- und Erstausbildung max. 12 Monate)</t>
  </si>
  <si>
    <t>ja (Zeit zwischen Erst- und Zweitausbildung max. 12 Monate)</t>
  </si>
  <si>
    <t>RBE; A.; Ziff. 1.6</t>
  </si>
  <si>
    <t>auch Großeltern
(mind. Pflegestufe I)</t>
  </si>
  <si>
    <t>sofern aufgrund einer Behinderung 
die Betreuung angeordnet wurde</t>
  </si>
  <si>
    <t>RBE; A.; Ziff. 1</t>
  </si>
  <si>
    <t>RBE; A.; Ziff. 1.5 / AHB; Ziff. 7.5 (1)</t>
  </si>
  <si>
    <t>alleinstehende Angehörige
(mind. Pflegestufe I)</t>
  </si>
  <si>
    <t>RBE; A.; Ziff. 2.4</t>
  </si>
  <si>
    <t>RBE; A.; Ziff. 3.7.3.2</t>
  </si>
  <si>
    <t>RBE; A.; Ziff. 3.7.1 / Ziff. 3.7.4</t>
  </si>
  <si>
    <t>RBE; A.; Ziff. 11.2.2.2</t>
  </si>
  <si>
    <t>RBE; A.; Ziff. 11.1.2.2</t>
  </si>
  <si>
    <t>RBE; A.; Ziff. 11.1.1</t>
  </si>
  <si>
    <t>zusätzlich versicherbar
bis 5 Kinder</t>
  </si>
  <si>
    <t>RBE; A.; Ziff. 14.1.2</t>
  </si>
  <si>
    <t>RBE; A.; Ziff. 11.1</t>
  </si>
  <si>
    <t>RBE; A.; Ziff. 14.1</t>
  </si>
  <si>
    <t>RBE; A.; Ziff. 2.7</t>
  </si>
  <si>
    <t>RBE; A.; Ziff. 2.6</t>
  </si>
  <si>
    <t>RBE; A.; Ziff. 2.1</t>
  </si>
  <si>
    <t>RBE; A.; Ziff. 10.2</t>
  </si>
  <si>
    <t>RBE; A.; Ziff. 3.6</t>
  </si>
  <si>
    <t>RBE; A.; Ziff. 3.4</t>
  </si>
  <si>
    <t>RBE; A.; Ziff. 10</t>
  </si>
  <si>
    <t>RBE; A.; Ziff. 13</t>
  </si>
  <si>
    <t>RBE; A.; Ziff. 6 / RBE; L.; Ziff. 2.2.3</t>
  </si>
  <si>
    <t>ja + Gabelstapler</t>
  </si>
  <si>
    <t>RBE; A.; Ziff. 6 / RBE; L.; Ziff. 2.2.1</t>
  </si>
  <si>
    <t>RBE; A.; Ziff. 6 / RBE; L.; Ziff. 2.2.2</t>
  </si>
  <si>
    <t>RBE; A.; Ziff. 6.1</t>
  </si>
  <si>
    <t>RBE; A.; Ziff. 4.5.3.1</t>
  </si>
  <si>
    <t>RBE; A.; Ziff. 6 / RBE; L.; Ziff. 2.2.4</t>
  </si>
  <si>
    <t>RBE; A.; Ziff. 6 / RBE; L.; Ziff. 2.2.6</t>
  </si>
  <si>
    <t>RBE; A.; Ziff. 4.4</t>
  </si>
  <si>
    <t>RBE; A.; Ziff. 6 / RBE; L.; Ziff. 2.2.5</t>
  </si>
  <si>
    <t>RBE; A.; Ziff. 4.2</t>
  </si>
  <si>
    <t>RBE; A.; Ziff. 4.3</t>
  </si>
  <si>
    <t>RBE; A.; Ziff. 3.1.2</t>
  </si>
  <si>
    <t>RBE; A.; Ziff. 3.1.1</t>
  </si>
  <si>
    <t>RBE; A.; Ziff. 3.1.3</t>
  </si>
  <si>
    <t>RBE; A.; Ziff. 3.2.1</t>
  </si>
  <si>
    <t>RBE; A.; Ziff. 11.3 / Rechner</t>
  </si>
  <si>
    <t>RBE; A.; Ziff. 14.2 / Rechner</t>
  </si>
  <si>
    <t>RBE; A.; Ziff. 3.2.3</t>
  </si>
  <si>
    <t>RBE; A.; Ziff. 3.2.7</t>
  </si>
  <si>
    <t>RBE; A.; Ziff. 4.1</t>
  </si>
  <si>
    <t>RBE; A.; Ziff. 2.2</t>
  </si>
  <si>
    <t>ja (gerichtlich bestellter Betreuer von Angehörigen)</t>
  </si>
  <si>
    <t>RBE; K. / Rechner</t>
  </si>
  <si>
    <t>RBE; H. / Rechner</t>
  </si>
  <si>
    <t>RBE; L.; Ziff. 3.5.2</t>
  </si>
  <si>
    <t>RBE; L.; Ziff. 3.5.1</t>
  </si>
  <si>
    <t>RBE; L.; Ziff. 3.1</t>
  </si>
  <si>
    <t>RBE; A.; Ziff. 5.1</t>
  </si>
  <si>
    <t>RBE; A.; Ziff. 5.2</t>
  </si>
  <si>
    <t>RBE; A.; Ziff. 5.2 / Ziff. 5.3</t>
  </si>
  <si>
    <t>HPB (07/12)
Stand 07-2012</t>
  </si>
  <si>
    <t>alleinstehende Verwandte
zusätzlich versicherbar</t>
  </si>
  <si>
    <t>HPB; A.15.1 / Leistungsübersicht</t>
  </si>
  <si>
    <t>bis zur nächsten Hauptfälligkeit</t>
  </si>
  <si>
    <t>zusätzlich versicherbar
bis 25.000 € (150 € SB)</t>
  </si>
  <si>
    <t>bis 25.000 €
(150 € SB)</t>
  </si>
  <si>
    <t>max. 1 Monat; bis 25.000 €
(150 € SB)</t>
  </si>
  <si>
    <t>HPB; A.12.3.2</t>
  </si>
  <si>
    <t>HPB; A.1.13 / Leistungsübersicht</t>
  </si>
  <si>
    <t>max. 3
in Deutschland</t>
  </si>
  <si>
    <t>HPB; A.1.4 / Rechner / Leistungsübersicht</t>
  </si>
  <si>
    <t>max. 1 Eigentums- oder 1 Einliegerwohnung in Deutschland</t>
  </si>
  <si>
    <t>max. 1 Einliegerwohnung in Deutschland (weitere versicherbar)</t>
  </si>
  <si>
    <t>ja
(eigene)</t>
  </si>
  <si>
    <t>ja, eigene 
(auch Strandsegler)</t>
  </si>
  <si>
    <t>Diskriminierungen (AGG)
bis 50.000 €</t>
  </si>
  <si>
    <t>BBR; Ziff. 4.2 (2) / gemäß altem Bedingungswerk / Herr Inselmann</t>
  </si>
  <si>
    <t>BBR; Ziff. 4.2 (2) / gemäß altem Bedingungswerk Eurosecure 2007 / Herr Inselmann</t>
  </si>
  <si>
    <t>AHB; Ziff. 4.2/ BBR; Ziff. 4.13</t>
  </si>
  <si>
    <t>Personensch.: 1 Mio. € / Sachsch.: 500.000 €/ Vermögensch.: 50.000 €</t>
  </si>
  <si>
    <t>bis 10.000 €
150 € SB
(ohne zeitliche Begrenzung)</t>
  </si>
  <si>
    <t>bis 3.000 €
150 € SB
(ohne zeitliche Begrenzung)</t>
  </si>
  <si>
    <t>BBR; Ziff. 4.4</t>
  </si>
  <si>
    <t>BBR; Ziff. 2.1.1.3</t>
  </si>
  <si>
    <t>BBR; Ziff. 2.1.2.1</t>
  </si>
  <si>
    <t>ja (max. bis zur Vollendung des 
29. Lebensjahres)</t>
  </si>
  <si>
    <t>mit geistiger Behinderung
(auch in einem Behindertenheim)</t>
  </si>
  <si>
    <t>max. 12 Monate ab erstmaliger Erzielung eines Einkommens</t>
  </si>
  <si>
    <t>mit geistiger/ körperlicher Behinderung (auch in einem Behindertenheim)</t>
  </si>
  <si>
    <t>BBR; Ziff. 2.1.2.1 / Ziff. 2.1.3</t>
  </si>
  <si>
    <t>BBR; Ziff. 4.5.1 / Ziff. 4.5.4</t>
  </si>
  <si>
    <t>BBR; Ziff. 4.1.2</t>
  </si>
  <si>
    <t>bis 12.000 € Gesamtumsatz
(Alleinunterhalter, Annahmestelle für Sammelbesteller, Änderungsschneiderei/ Stickerei, Daten-/ Texterfassung, Fotografen, Friseure, Kunsthandwerk/ Töpfern, Markt-/ Meinungsforschung, Souvenir-/ Schmuckhandel, Tierbetreuung, Übersetzer, Erteilung von Nachhilfe-/ Musikunterricht/ Fitnesskursen, Vertrieb von Dessous/ Kerzen/ Kochgeräten/ Kosmetik/ Schmuck/ Haushaltsreinigungsmitteln/ Geschirr, Babysitting, Mitwirkung an Karnevalsveranstalungen)</t>
  </si>
  <si>
    <t>BBR; Ziff. 5.3.6.1</t>
  </si>
  <si>
    <t>BBR; Ziff. 3.2.1.1</t>
  </si>
  <si>
    <t>BBR; Ziff. 3.2.1.3</t>
  </si>
  <si>
    <t>BBR; Ziff. 3.2.1.6</t>
  </si>
  <si>
    <t>ja+ Golfwagen bis 30 km/h, Kranken-fahrstühle, Aufsitzrasenmäher</t>
  </si>
  <si>
    <t>bis 2.500 € 
(100 € SB)</t>
  </si>
  <si>
    <t>BBR; Ziff. 1.1.3 a) / Ziff. 1.1.3.6</t>
  </si>
  <si>
    <t>BBR; Ziff. 1.1.3.7.1</t>
  </si>
  <si>
    <t>max. 5
in Deutschland</t>
  </si>
  <si>
    <t>max. 3 in Deutschland (einschl. Ferien-/ Eigentumswohnungen)</t>
  </si>
  <si>
    <t>BBR; Ziff. 1.1.3.7.4</t>
  </si>
  <si>
    <t>max. 6 Zimmer</t>
  </si>
  <si>
    <t>bis 15 kWp</t>
  </si>
  <si>
    <t>BBR; Ziff. 1.1.3.6</t>
  </si>
  <si>
    <t>BBR; Ziff. 1.2.4 / Ziff. 1.2.5</t>
  </si>
  <si>
    <t>ja (max. 30 m Seillänge)
(auch Segelfahrzeuge)</t>
  </si>
  <si>
    <t>Surfbretter</t>
  </si>
  <si>
    <t>BBR; Ziff. 4.1.4</t>
  </si>
  <si>
    <t>BBR; Ziff. 4.14</t>
  </si>
  <si>
    <t>BBR; Ziff. 4.12</t>
  </si>
  <si>
    <t>bis 5.000 €; 150 € SB
(bei Kollegen)</t>
  </si>
  <si>
    <t>BBR; Ziff. 1.3.3</t>
  </si>
  <si>
    <t>BBR; Ziff. 1.3.2.5</t>
  </si>
  <si>
    <t>-Rettungs-/Bergungskosten für versicherte Tiere bis 2.500 € (100 € SB)
-Betankungsschäden an fremden Kfz bis 1.000 € (100 € SB)
-Ersatz der Vollkasko-SB bei Beschädigung eines fremden Kfz bis 1.000 € (100 € SB)
-Rabattausgleich bei Beschädigung eines fremden Kfz
-Neuwertentschädigung bis 250 € (Differenz- von Neu-/ Zeitwert)</t>
  </si>
  <si>
    <t>BBR; Ziff. 1.3.4 / 3.2.3 / 3.2.4 / 4.11</t>
  </si>
  <si>
    <t>Tarif; Ziff. 2.3.2.1 / Rechner</t>
  </si>
  <si>
    <t>3, 5, 10, 25 oder 
50 Mio. € (15 Mio. € pro Einzelperson)</t>
  </si>
  <si>
    <t>113,05 € (10 Mio. € pauschal)
66,64 € (mit 125 € SB)</t>
  </si>
  <si>
    <t>Aktualität der Bedingungswerke</t>
  </si>
  <si>
    <t>41,53 € (mit 250 € SB)</t>
  </si>
  <si>
    <t>Onlinerechner</t>
  </si>
  <si>
    <t>94,01 €</t>
  </si>
  <si>
    <t>118,41 €</t>
  </si>
  <si>
    <t>37,38 € (mit 250 € SB)</t>
  </si>
  <si>
    <t>72,59 €</t>
  </si>
  <si>
    <t>106,56 €</t>
  </si>
  <si>
    <t>-fallende SB, 
sofern SB vereinbart wurde</t>
  </si>
  <si>
    <t>BPH; § 1, Ziff. 2.2.2</t>
  </si>
  <si>
    <t>BPH; § 7, Ziff. 1.1.2</t>
  </si>
  <si>
    <t>ja (Zeit zwischen Erst- und Zweitausbildung max. 1 Jahr)</t>
  </si>
  <si>
    <t>bis 1 Jahr nach Abschluss 
der ersten Berufsausbildung</t>
  </si>
  <si>
    <t>BPH; § 2, Ziff. 3.3 / Ziff. 3.4</t>
  </si>
  <si>
    <t>bis 5.000 €
(ohne zeitliche Begrenzung)</t>
  </si>
  <si>
    <t>ja + Golfwagen,
Aufsitzrasenmäher, Schneeräumer</t>
  </si>
  <si>
    <t xml:space="preserve"> ja</t>
  </si>
  <si>
    <t>ja (auch nicht selbst fahrende 
Spiel-/ Sportgeräte)</t>
  </si>
  <si>
    <t>Kitedrachen (auch Eissegler bis 10 qm Segelfläche)</t>
  </si>
  <si>
    <t>BBR; Ziff. 8.10</t>
  </si>
  <si>
    <t>BBR; Ziff. 8.12</t>
  </si>
  <si>
    <t>ja
(max. 10 Mio. € je Schadenfall)</t>
  </si>
  <si>
    <t>BBR; Ziff. 7.3 (3)</t>
  </si>
  <si>
    <t>bis 50.000 €
(weltweit)</t>
  </si>
  <si>
    <t>bis 100.000 €
(weltweit)</t>
  </si>
  <si>
    <t>BBR; Ziff. 2.1 (3)</t>
  </si>
  <si>
    <t>mit körperlicher, geistiger, seelischer Behinderung</t>
  </si>
  <si>
    <t>bis zur nächsten Hauptfälligkeit,
mind. 6 Monate</t>
  </si>
  <si>
    <t>bis 50.000 € (100 € SB)
(auch Kfz-Schlüssel)</t>
  </si>
  <si>
    <t>BBR; Ziff. 8.9 (1) d) / (2) d)</t>
  </si>
  <si>
    <t>bis 10.000 € (150 € SB)
(auch Kfz-Schlüssel)</t>
  </si>
  <si>
    <t>bis 20.000 € (150 € SB)
(auch Kfz-Schlüssel)</t>
  </si>
  <si>
    <t>BBR; Ziff. 8.7 (1) e) / (2) d)</t>
  </si>
  <si>
    <t>BBR; Ziff. 8.8</t>
  </si>
  <si>
    <t>bis 10.000 € Gesamtumsatz
(Flohmarkt-/Basarverkauf, Änderungsschneiderei, Handarbeiten, Zeitungs-/ Zeitschriften-/ Prospektzustellung, Annahme von Sammelbestellungen, Markt-/ Meinungsforschung, Daten-/ Texterfassung, Erteilung von Nachhilfe-/ Musikunterricht/ Fitnesskursen, Vertrieb von Kosmetik/ Kerzen/ Haushaltsartikeln/ Bekleidung/ Dessous/ Schmuck/ Kunsthandwerk</t>
  </si>
  <si>
    <t>BBR Sorglos; Ziff. 17</t>
  </si>
  <si>
    <t>Sonderkündigungsrecht bei 
mind. 1 Monat Arbeitslosigkeit</t>
  </si>
  <si>
    <t>BBR; Ziff. 2.1 (4) / Leistungsübersicht</t>
  </si>
  <si>
    <t>max. 1 Jahr (sofern 30. Lebensjahr noch nicht vollendet)</t>
  </si>
  <si>
    <t>BBR; Ziff. 6.2 (3)</t>
  </si>
  <si>
    <t>ja (sonstige nicht selbstfahrende Landfahrzeuge)</t>
  </si>
  <si>
    <t>BBR; Ziff. 6.2 (3) / (4)</t>
  </si>
  <si>
    <t>BBR; Ziff. 4.1 (1) / Ziff. 4.2 / Ziff. 7.2</t>
  </si>
  <si>
    <t>BBR; Ziff. 4.1 / Ziff. 7.2</t>
  </si>
  <si>
    <t>BBR; Ziff. 4.4 (2) a) / Ziff. 4.2 / Ziff. 7.2</t>
  </si>
  <si>
    <t>BBR; Ziff. 4.4 (2) b) / Ziff. 4.2 / Ziff. 7.2</t>
  </si>
  <si>
    <t>max. eine
in Deutschland</t>
  </si>
  <si>
    <t>BBR; Ziff. 4.4 (5)</t>
  </si>
  <si>
    <t>max. eine
in Europa</t>
  </si>
  <si>
    <t>BBR Sorglos; Ziff. 16</t>
  </si>
  <si>
    <t>bis 20.000 €
(bei Kollegen)</t>
  </si>
  <si>
    <t>BBR Sorglos; Ziff. 13</t>
  </si>
  <si>
    <t>bis 5.000 €
(bei Kollegen)</t>
  </si>
  <si>
    <t>BBR; Ziff. 5.3</t>
  </si>
  <si>
    <t>ja
(auf Anfrage)</t>
  </si>
  <si>
    <t>-Haftpflicht aus dem Abbrennen von Kleinfeuerwerken
-Versehensklausel</t>
  </si>
  <si>
    <t>BBR; Ziff. 3.5 / Ziff. 12</t>
  </si>
  <si>
    <t>bis 3.000 €
(500 € SB)</t>
  </si>
  <si>
    <t>bis 5.000 €
(500 € SB)</t>
  </si>
  <si>
    <t>BBR; Ziff. 8.9</t>
  </si>
  <si>
    <t>Leistungsübersicht/ Rechner</t>
  </si>
  <si>
    <t>BBR; Ziff. 8.1 (3) / ZB; Ziff. 4</t>
  </si>
  <si>
    <t>ZB; Ziff. 6 (3)</t>
  </si>
  <si>
    <t>Anfang BBR</t>
  </si>
  <si>
    <t>bis 20.000 € (ohne zeitl. Begrenzung)
150 € SB - SB entfällt für elektrische medizinische Geräte, die länger als 3 Monate im Gewahrsam des VN sind</t>
  </si>
  <si>
    <t>bis 5.000 € 
500 € SB
(ohne zeitliche Begrenzung)</t>
  </si>
  <si>
    <t>bis 3.000 € 
500 € SB
(ohne zeitliche Begrenzung)</t>
  </si>
  <si>
    <t>BBR; Ziff. 8.6 (1)</t>
  </si>
  <si>
    <t>bis 30.000 € (150 € SB)
(auch Kfz-Schlüssel)</t>
  </si>
  <si>
    <t>bis 50.000 € (150 € SB)
(auch Kfz-Schlüssel)</t>
  </si>
  <si>
    <t>BBR; Ziff. 8.6 (2)</t>
  </si>
  <si>
    <t>BBR; Ziff. 8.6 (1) d) / (2) d)</t>
  </si>
  <si>
    <t>BBR; Ziff. 8.6 (1) / ZB; Ziff. 5</t>
  </si>
  <si>
    <t>BBR; Ziff. 8.6 (2) / ZB; Ziff. 5</t>
  </si>
  <si>
    <t>ZB; Ziff. 10.4 (3)</t>
  </si>
  <si>
    <t>BBR; Ziff. 8.8 (3)</t>
  </si>
  <si>
    <t>ZB; Ziff. 3</t>
  </si>
  <si>
    <t>bis 6.000 € Gesamtumsatz
(Flohmarkt-/Basarverkauf, Änderungsschneiderei, Handarbeiten, Zeitungs-/ Zeitschriften-/ Prospektzustellung, Annahme von Sammelbestellungen, Markt-/ Meinungsforschung, Daten-/ Texterfassung, Erteilung von Nachhilfe-/ Musikunterricht/ Fitnesskursen, Vertrieb von Kosmetik/ Kerzen/ Haushaltsartikeln/ Bekleidung/ Schmuck/ Kunsthandwerk</t>
  </si>
  <si>
    <t>ZB; Ziff. 2</t>
  </si>
  <si>
    <t>ja beruflich, 
nicht in Betrieben/Institutionen</t>
  </si>
  <si>
    <t>BBR; Ziff. 8.4 / ZB; Ziff. 2</t>
  </si>
  <si>
    <t>BBR; Ziff. 8.7 (1)</t>
  </si>
  <si>
    <t>BBR; Ziff. 8.7 (1) / ZB; Ziff. 1</t>
  </si>
  <si>
    <t>Personenschäden: bis VS
Sach-/ Vermögensschäden: 5.000 €</t>
  </si>
  <si>
    <t>Personenschäden: bis VS
Sach-/ Vermögensschäden: 50.000 €</t>
  </si>
  <si>
    <t>BBR; Ziff. 8.5 (1) / (2)</t>
  </si>
  <si>
    <t>BBR; Ziff. 8.5 (3) / Leistungsübersicht</t>
  </si>
  <si>
    <t>bis 10.000 € (150 € SB)
(bei Kollegen)</t>
  </si>
  <si>
    <t>BBR; Ziff. 4.1 (1) / 4.2</t>
  </si>
  <si>
    <t>BBR; Ziff. 4.1 (2) / (4) / 4.2</t>
  </si>
  <si>
    <t>BBR; Ziff. 4.1 / 4.2</t>
  </si>
  <si>
    <t>BBR; Ziff. 4.4 (3)</t>
  </si>
  <si>
    <t>BBR; Ziff. 4.1 (3) / 4.2</t>
  </si>
  <si>
    <t>BBR; Ziff. 4.4 (2) d)</t>
  </si>
  <si>
    <t>BBR; Ziff. 4.4 (2) a)</t>
  </si>
  <si>
    <t>BBR; Ziff. 4.4 (2) b)</t>
  </si>
  <si>
    <t>BBR; Ziff. 4.4 (2) c)</t>
  </si>
  <si>
    <t>max. 2 Wohneinheiten bis 25.000 BJM in Europa</t>
  </si>
  <si>
    <t>ja (auf unbebautem Grundstück 
bis 100.000 €)</t>
  </si>
  <si>
    <t>BBR; Ziff. 4.4 (6) / ZB; Ziff. 8</t>
  </si>
  <si>
    <t>ja (auf unbebautem Grundstück 
bis 200.000 €)</t>
  </si>
  <si>
    <t>ja ( + sonstige nicht selbstfahrende Landfahrzeuge) / Radrennen</t>
  </si>
  <si>
    <t>-Haftpflicht aus dem Abbrennen eines Kleinfeuerwerks</t>
  </si>
  <si>
    <t>BBR; Ziff. 6.2 (9) / ZB; Ziff. 9</t>
  </si>
  <si>
    <t>Tarifbestimmungen; B.; Ziff. 1.3 / BBR Lehrer</t>
  </si>
  <si>
    <t>BBR, Ziff. V. 6</t>
  </si>
  <si>
    <t>Personen-/Sachschäden: 5 Mio. €
Vermögensschäden: 500.000 €</t>
  </si>
  <si>
    <t>bis 10.000 €
(kurzfristig überlassen)</t>
  </si>
  <si>
    <t>mit körperlicher, geistiger Behinderung
(auch in einem Pflegeheim)</t>
  </si>
  <si>
    <t>BBR Ziff. V, 5 a)</t>
  </si>
  <si>
    <t>ja + Hub-/ Gabelstapler</t>
  </si>
  <si>
    <t>ja (auch Inlineskates, Skateboards, Rollschuhe, etc.)</t>
  </si>
  <si>
    <t>BBR, Ziff. VIII., 3</t>
  </si>
  <si>
    <t>Diskriminierungen
bis 1 Mio. €</t>
  </si>
  <si>
    <t>Generali Basis
(Stand 04-2012)</t>
  </si>
  <si>
    <t>Generali KomfortPlus
(Stand 04-2012)</t>
  </si>
  <si>
    <t>ITL afm Classic 2001
(Stand 01-2001)</t>
  </si>
  <si>
    <t>volljährige, nicht in eingetragener Lebenspartnerschaft lebende Kinder 
(auch Stief-, Adoptiv- und Pflegekinder)</t>
  </si>
  <si>
    <t>volljährige, nicht in eingetragener Lebenspartnerschaft lebende körperlich, geistig oder seelisch behinderte Kinder (auch Stief-, Adoptiv- und Pflegekinder) mit dem VN in häuslicher Gemeinschaft lebend</t>
  </si>
  <si>
    <t>Vermietung</t>
  </si>
  <si>
    <t>ARAG Basis</t>
  </si>
  <si>
    <t>ARAG Komfort</t>
  </si>
  <si>
    <t>ARAG Premium</t>
  </si>
  <si>
    <t>Mallorca-Deckung
(gelegentlicher Gebrauch fremder, versicherungspflichtiger Kfz im europäischen Ausland)</t>
  </si>
  <si>
    <t>bis 1% der VS
(=150.000 €)</t>
  </si>
  <si>
    <t>max. 5 Kinder,
nicht in Betrieben/Institutionen</t>
  </si>
  <si>
    <t>max. 1 Wohneinheit im
selbstgenutzen Zweifamilienhaus</t>
  </si>
  <si>
    <t>-Haftpflicht aus dem Besitz einer Erdwärmeanlage zur Versorgung der versichterten Immobilie versichert</t>
  </si>
  <si>
    <t>B68
Stand 10-2012</t>
  </si>
  <si>
    <t>3, 5, 10, 25 oder 
50 Mio. € (15 Mio. € je Einzelperson)</t>
  </si>
  <si>
    <t>B68; § 9, Ziff. 1.1</t>
  </si>
  <si>
    <t>B68; § 9, Ziff. 1.2</t>
  </si>
  <si>
    <t>B68; § 9, Ziff. 2.1</t>
  </si>
  <si>
    <t>B68; Verbindliche Erläuterungen zu § 1</t>
  </si>
  <si>
    <t>B01; § 16</t>
  </si>
  <si>
    <t>B68; §14, Ziff. 2</t>
  </si>
  <si>
    <t>B68; §15, Ziff. 3.4</t>
  </si>
  <si>
    <t>bis 15.000 € (auch mitversicherte deliktunfähige Personen)</t>
  </si>
  <si>
    <t>bis 50.000 € (auch mitversicherte deliktunfähige Personen)</t>
  </si>
  <si>
    <t>B68; §12</t>
  </si>
  <si>
    <t>B68; Verbindiche Erläuterungen zu § 1</t>
  </si>
  <si>
    <t>ja, auch Betriebspraktika
(auch Schäden an Einrichtungen/ Lehrmitteln/ Gebäuden)</t>
  </si>
  <si>
    <t>B68; §8, Ziff. 5</t>
  </si>
  <si>
    <t>B68; Verbindiche Erläuterungen zu § 8</t>
  </si>
  <si>
    <t>B68; §2, Ziff. 3</t>
  </si>
  <si>
    <t>B68; §12 b)</t>
  </si>
  <si>
    <t>ja + Golfwagen (30 km/h), Kinderkfz.,
Aufsitzrasenmäher, Schneeräumer)</t>
  </si>
  <si>
    <t>B68; §5, Ziff. 1 c) / d) / e)</t>
  </si>
  <si>
    <t>B68; §5, Ziff. 4</t>
  </si>
  <si>
    <t>Europa (in selbstbewohntem MFH max. 2 WE oder max. 30.000 € BJM)</t>
  </si>
  <si>
    <t>B68; Verbindiche Erläuterungen zu § 3</t>
  </si>
  <si>
    <t>B68; §5, Ziff. 1 i) / j)</t>
  </si>
  <si>
    <t>B68; §4, Ziff. 1 f)</t>
  </si>
  <si>
    <t>B68; §8, Ziff. 1</t>
  </si>
  <si>
    <t>B68; §6, Ziff. 1 b) / Verbindliche Erläuterungen zu § 6</t>
  </si>
  <si>
    <t>HA9005 ; Ziff. 4.2</t>
  </si>
  <si>
    <t>HA0063 / Leistungsübersicht</t>
  </si>
  <si>
    <t>HA0063; Ziff. 2</t>
  </si>
  <si>
    <t xml:space="preserve">Gelegenheitstätigkeiten für Personen im Ruhestand/ Vorruhestand/ passiver Altersteilzeit 
bis 5.000 € Gesamtumsatz </t>
  </si>
  <si>
    <t>ja, auch berufsspezifisches Praktikum im Rahmen eines Studiums 
(auch Schäden an Lehrgeräten/ Maschinen)</t>
  </si>
  <si>
    <t>HA9005; Ziff. 7.14.1</t>
  </si>
  <si>
    <t>im Rahmen der Internetnutzung bis 30.000 € (keine Diskriminierungen)</t>
  </si>
  <si>
    <t>im Rahmen der Internetnutzung bis 200.000 € (keine Diskriminierungen)</t>
  </si>
  <si>
    <t>HA9005; Ziff. 7.17 / HA0074; Ziff. 1.4 / Ziff. 1.5 / Leistungsübersicht</t>
  </si>
  <si>
    <t>HA0112; Ziff. 2.3</t>
  </si>
  <si>
    <t>max. 25 km/h; max. 0,25 kW (250 Watt) (auch Anfahrhilfe bis 6 km/h)</t>
  </si>
  <si>
    <t>ja, 
max. 75 PS (55 kW)</t>
  </si>
  <si>
    <t>AHB 2008
Stand 10-2012</t>
  </si>
  <si>
    <t>bis 30.000 €, auch Schnupperlehren/ Schülerpraktika (nicht Ferienjobs)
(auch Schäden an Lehrgeräten/ Maschinen)</t>
  </si>
  <si>
    <t>bis 10.000 €; 100 € SB
(auch Beschädigung/ Vernichtung von Ausbildungsgegenständen/ Maschinen)</t>
  </si>
  <si>
    <t>BB; A.; Ziff. 8</t>
  </si>
  <si>
    <t>ja 
(auch Schäden an Lehrgeräten 
bis 20.000 €)</t>
  </si>
  <si>
    <t>ja, auch Betriebspraktikum
(auch Beschädigung/ Vernichtung von Ausbildungsgegenständen/ Maschinen)</t>
  </si>
  <si>
    <t>ja, auch Betriebspraktikum / Ferienarbeit)
(auch Beschädigung/ Vernichtung von Ausbildungsgegenständen/ Maschinen bis 10.000 €)</t>
  </si>
  <si>
    <t>ja, auch Betriebspraktika
(auch Beschädigung von Lehrgeräten/ Maschinen)</t>
  </si>
  <si>
    <t>PH 3531:11; Ziff. 4.10</t>
  </si>
  <si>
    <t>ja
(auch Beschädigung von Lehrgeräten bis 5‰ der VS; 100 € SB)</t>
  </si>
  <si>
    <t>ja, auch Betriebspraktika/ Ferienjobs
(auch Schäden an Laborgeräten/ Maschinen bis 10 Mio. €)</t>
  </si>
  <si>
    <t>ja, auch Betriebspraktika
(auch Beschädigung von Geräten/ Maschinen bis 10.000 €, 250 € SB)</t>
  </si>
  <si>
    <t>ja
(Beschädigung von Universitäts-/ Schuleigentum bis 5.000 €)</t>
  </si>
  <si>
    <t>BBR; Ziff. 8.5 / Herr Inselmann</t>
  </si>
  <si>
    <t>ja, auch Betriebspraktika/ Ferienjobs (auch Schäden an Ausbildungsgegenständen/ Maschinen bis 2.500 €, 50 € SB)</t>
  </si>
  <si>
    <t>ja, auch Betriebspraktika/ Ferienjobs (auch Schäden an Ausbildungsgegenständen/ Maschinen bis 2.500 €; 
20% SB, mind 25 €)</t>
  </si>
  <si>
    <t>ja; auch Betriebspraktika/ Ferienjobs
(auch Schäden an Lehrmitteln/ Einrichtungen/ Gebäuden)</t>
  </si>
  <si>
    <t xml:space="preserve">ja; auch freiwilliges Berufspraktikum
(auch Beschädigung/ Vernichtung von Ausbildungsgegenständen/ Maschinen bis 3.000 €; 
20% SB, mind. 50 €) </t>
  </si>
  <si>
    <t>ja; auch freiwilliges Berufspraktikum
(auch Beschädigung/ Vernichtung von Ausbildungsgegenständen/ Maschinen)</t>
  </si>
  <si>
    <t>ja (auch Schäden an Laborgeräten/ Maschinen bis 20.000 € / 
Bei Betriebspraktika auch Schäden an Einrichtungen/ Lehrmitteln/ Gebäuden)</t>
  </si>
  <si>
    <t>ja, auch Betriebspraktika 
(max. 6 Monate für versicherte Kinder)</t>
  </si>
  <si>
    <t>ja, auch Betriebspraktika
(für mitversicherte Kinder)</t>
  </si>
  <si>
    <t>ja, auch Betriebspraktika/ Ferienjobs (auch Schäden an Ausbildungsge-genständen/ Einrichtungen/ Lehr-geräten/ Maschinen bis 2.500 €, 150 € SB)</t>
  </si>
  <si>
    <t>ja, auch Betriebspraktika/ Ferienjobs 
(auch Schäden an Ausbildungsge-genständen/ Einrichtungen/ Lehr-geräten/ Maschinen)</t>
  </si>
  <si>
    <t>ja, auch Betriebspraktika/ Ferienjobs (auch Schäden an Ausbildungsge-genständen/ Einrichtungen/ Lehr-geräten/ Maschinen bis 5.000 €, 150 € SB)</t>
  </si>
  <si>
    <t>ja, auch Schüler-/Betriebspraktikum
(auch Schäden an Lehrgeräten/ Maschinen)</t>
  </si>
  <si>
    <t>max. 10 Mio. €</t>
  </si>
  <si>
    <t>47,60 €</t>
  </si>
  <si>
    <t>61,88 €</t>
  </si>
  <si>
    <t>47,60 € 
(nur Ehe-/ Lebenspartner)</t>
  </si>
  <si>
    <t>61,88 € 
(nur Ehe-/ Lebenspartner)</t>
  </si>
  <si>
    <t>40,46 € (10 Mio. € pauschal)</t>
  </si>
  <si>
    <t>65,45 € (10 Mio. € pauschal)</t>
  </si>
  <si>
    <t>67,83 € (10 Mio. € pauschal)</t>
  </si>
  <si>
    <t>86,87 € (10 Mio. € pauschal)
54,74 € (mit SB)</t>
  </si>
  <si>
    <t>bis 5.000 Liter
(max. 3 Mio. €)</t>
  </si>
  <si>
    <t>nur Betriebspraktika/ Ferienjobs</t>
  </si>
  <si>
    <t>BBR Top2000
Stand 01-2007</t>
  </si>
  <si>
    <t>BBR., I., Ziff. 1</t>
  </si>
  <si>
    <t>BBR., I., Ziff. 3 a)</t>
  </si>
  <si>
    <t>Deutschland (auch selbst-bewohntes Mehrfamilienhaus)</t>
  </si>
  <si>
    <t>BBR., I., Ziff. 3 b)</t>
  </si>
  <si>
    <t>BBR., I., Ziff. 3 c)</t>
  </si>
  <si>
    <t>BBR., I., Ziff. 3</t>
  </si>
  <si>
    <t>BBR., I., Ziff. 4</t>
  </si>
  <si>
    <t>ja
(bis 15.000 € Jahresmietwert)</t>
  </si>
  <si>
    <t>BBR., I., Ziff. 5</t>
  </si>
  <si>
    <t>BBR., I., Ziff. 7</t>
  </si>
  <si>
    <t>BBR., I., Ziff. 9</t>
  </si>
  <si>
    <t>BBR., I., Ziff. 10</t>
  </si>
  <si>
    <t>BBR., I., Ziff. 11</t>
  </si>
  <si>
    <t>BBR., I., Ziff. 12</t>
  </si>
  <si>
    <t>BBR., I., Ziff. 13 a) / b)</t>
  </si>
  <si>
    <t>BBR., I., Ziff. 13 c)</t>
  </si>
  <si>
    <t>BBR., I., Ziff. 13 d)</t>
  </si>
  <si>
    <t>BBR., I., Ziff. 14</t>
  </si>
  <si>
    <t>BBR., I., Ziff. 15</t>
  </si>
  <si>
    <t>BBR., I., Ziff. 16</t>
  </si>
  <si>
    <t>BBR., I., Ziff. 17</t>
  </si>
  <si>
    <t>BBR., I., Ziff. 18 c)</t>
  </si>
  <si>
    <t>ja 
(auch Kinderfahrzeuge)</t>
  </si>
  <si>
    <t>BBR., I., Ziff. 18 b)</t>
  </si>
  <si>
    <t>ja + Aufsitzrasenmäher, Rollstühle,
Schneeräumer, Golfwagen</t>
  </si>
  <si>
    <t>BBR., I., Ziff. 18 a)</t>
  </si>
  <si>
    <t>BBR., I., Ziff. 19</t>
  </si>
  <si>
    <t>BBR., I.</t>
  </si>
  <si>
    <t>BBR., II., Ziff. 1 a)</t>
  </si>
  <si>
    <t>BBR., II., Ziff. 1 e)</t>
  </si>
  <si>
    <t>BBR., II., Ziff. 1 b)</t>
  </si>
  <si>
    <t>BBR., II., Ziff. 1 c)</t>
  </si>
  <si>
    <t>BBR., II., Ziff. 1 d)</t>
  </si>
  <si>
    <t>ja, 
sofern unverheiratet</t>
  </si>
  <si>
    <t>BBR., IV., Ziff. 5</t>
  </si>
  <si>
    <t>BBR., IV., Ziff. 6.1</t>
  </si>
  <si>
    <t>BBR., IV., Ziff. 2</t>
  </si>
  <si>
    <t>BBR., IV., Ziff. 3</t>
  </si>
  <si>
    <t>BBR., IV., Ziff. 4</t>
  </si>
  <si>
    <t>BBR., IV., Ziff. 1 b)</t>
  </si>
  <si>
    <t>BBR., III.</t>
  </si>
  <si>
    <t>BBR., II., Ziff. 2</t>
  </si>
  <si>
    <t>BBR., II., Ziff. 1</t>
  </si>
  <si>
    <t>BBR., IV., Ziff. 7</t>
  </si>
  <si>
    <t>bis 500 € (15 € SB)
-erhöhbar gegen Zuschlag-</t>
  </si>
  <si>
    <t>BBR., IV., Ziff. 7 a)</t>
  </si>
  <si>
    <t>BBR., IV., Ziff. 8</t>
  </si>
  <si>
    <t>BBR., IV., Ziff. 9</t>
  </si>
  <si>
    <t>ja
(ab 5.000 € Schadenhöhe)</t>
  </si>
  <si>
    <t>BBR., IV., Ziff. 10.3</t>
  </si>
  <si>
    <t>BBR., IV., Ziff. 10.1</t>
  </si>
  <si>
    <t>BBR., IV., Ziff. 11</t>
  </si>
  <si>
    <t>zusätzlich versicherbar
bis 10.000 € (150 € SB)</t>
  </si>
  <si>
    <t>BBR., IV., Ziff. 12</t>
  </si>
  <si>
    <t>BBR., IV., Ziff. 14</t>
  </si>
  <si>
    <t>BBR., IV., Ziff. 15, § 1, Ziff. 1 b) / § 2</t>
  </si>
  <si>
    <t>BBR., IV., Ziff. 15, § 1, Ziff. 1 a) / § 2</t>
  </si>
  <si>
    <t>BBR., IV., Ziff. 15, § 1, Ziff. 1 c) / § 2</t>
  </si>
  <si>
    <t>BBR., IV., Ziff. 15, § 1, Ziff. 1 / § 2</t>
  </si>
  <si>
    <t>HKD Top2000
(Stand 01-2007)</t>
  </si>
  <si>
    <t>BBR 60Plus Komfort
Stand 10-2009</t>
  </si>
  <si>
    <t>BBR 60Plus KomfortPlus
Stand 10-2009</t>
  </si>
  <si>
    <t>BBR; Ziff. 1.2.4</t>
  </si>
  <si>
    <t>BBR; Ziff. 1.2.5</t>
  </si>
  <si>
    <t>sofern vereinbart
(beitragsfrei)</t>
  </si>
  <si>
    <t>BBR; Ziff. 2.1.3 (1) / (2)</t>
  </si>
  <si>
    <t>nur gebrechliche/
schwer kranke Elternteile</t>
  </si>
  <si>
    <t>BBR; Ziff. 3</t>
  </si>
  <si>
    <t>max. 6 Monate</t>
  </si>
  <si>
    <t>BBR; Ziff. 4</t>
  </si>
  <si>
    <t>BBR; Ziff. 5.2.1 (1)</t>
  </si>
  <si>
    <t>BBR; Ziff. 5.2.1 (2)</t>
  </si>
  <si>
    <t>ja
(auch Kinderfahrzeuge)</t>
  </si>
  <si>
    <t>BBR; Ziff. 5.2.1 (3)</t>
  </si>
  <si>
    <t>BBR; Ziff. 5.2.1 (4)</t>
  </si>
  <si>
    <t>BBR; Ziff. 5.2.2</t>
  </si>
  <si>
    <t>BBR; Ziff. 5.2.5</t>
  </si>
  <si>
    <t>BBR; Ziff. 5.2.6</t>
  </si>
  <si>
    <t>BBR; Ziff. 5.2.3 / Ziff. 5.2.4</t>
  </si>
  <si>
    <t>ja, max. 5 PS / 3,7 kW 
(gelegentlich auch höher)</t>
  </si>
  <si>
    <t>BBR; Ziff. 6.2</t>
  </si>
  <si>
    <t>BBR; Ziff. 6.3</t>
  </si>
  <si>
    <t>max. 3 in
EU / EFTA</t>
  </si>
  <si>
    <t>BBR; Ziff. 30</t>
  </si>
  <si>
    <t>max. 1 in 
EU / EFTA</t>
  </si>
  <si>
    <t>BBR; Ziff. 32</t>
  </si>
  <si>
    <t>BBR; Ziff. 33</t>
  </si>
  <si>
    <t>BBR; Ziff. 34.3</t>
  </si>
  <si>
    <t>BBR; Ziff. 35</t>
  </si>
  <si>
    <t>BBR; Ziff. 2.1.2 / Ziff. 36.1</t>
  </si>
  <si>
    <t>ja (auch Enkel-/ Urenkel für max. 3 Monate in häusl. Gemeinschaft)</t>
  </si>
  <si>
    <t>-Haftpflicht aus dem Besitz/ Betrieb von Treppenliften/ Treppenschrägaufzügen</t>
  </si>
  <si>
    <t>BBR; Ziff. 38.1</t>
  </si>
  <si>
    <t>zusätzlich versicherbar
(auch Raumpfleger)</t>
  </si>
  <si>
    <t>BBR; Ziff. 40</t>
  </si>
  <si>
    <t>BBR; Ziff. 41</t>
  </si>
  <si>
    <t>zusätzlich versicherbar bis 20.000 € (20% SB, mind. 100 €, max. 500 €)</t>
  </si>
  <si>
    <t>BBR; Ziff. 29</t>
  </si>
  <si>
    <t>bis 3.000 €
(150 € SB)</t>
  </si>
  <si>
    <t>BBR; Ziff. 28</t>
  </si>
  <si>
    <t>BBR; Ziff. 27.4</t>
  </si>
  <si>
    <t>BBR; Ziff. 28.4 (3) / (4)</t>
  </si>
  <si>
    <t>BBR; Ziff. 25.1</t>
  </si>
  <si>
    <t>BBR; Ziff. 25.5.1 / Ziff. 25.5.5</t>
  </si>
  <si>
    <t>bis 10.000 Liter
(max. 3 Mio. €)</t>
  </si>
  <si>
    <t>max. 3 Mio. €</t>
  </si>
  <si>
    <t>zusätzlich versicherbar
bis 1.000 € (150 € SB)</t>
  </si>
  <si>
    <t>BBR; Ziff. 39</t>
  </si>
  <si>
    <t>BBR; Ziff. 24.2</t>
  </si>
  <si>
    <t>BBR; Ziff. 23.2</t>
  </si>
  <si>
    <t>BBR; Ziff. 22</t>
  </si>
  <si>
    <t>BBR; Ziff. 21</t>
  </si>
  <si>
    <t>BBR; Ziff. 18</t>
  </si>
  <si>
    <t>BBR; Ziff. 17</t>
  </si>
  <si>
    <t>bis 5 Mio. €
bis zu 6 Kinder</t>
  </si>
  <si>
    <t>bis 5 Mio. €, bis zu 6 Kinder,
nicht in Betrieben/ Institutionen</t>
  </si>
  <si>
    <t>BBR; Ziff. 12.3.1 / Ziff. 12.3.2 / Ziff. 13</t>
  </si>
  <si>
    <t>ja, auch Betriebspraktika/ Firmenpraktika/ Ferienjobs
(auch Schäden an Universitäts-/ Schuleigentum; 150 € SB)</t>
  </si>
  <si>
    <t>BBR; Ziff. 9.4</t>
  </si>
  <si>
    <t>BBR; Ziff. 7.1</t>
  </si>
  <si>
    <t>BBR; Ziff. 7.2 / Ziff. 35</t>
  </si>
  <si>
    <t>BBR; Ziff. 5.2.4</t>
  </si>
  <si>
    <t>Einfamilienhaus in
EU / EFTA</t>
  </si>
  <si>
    <t>BBR; Ziff. 29.1</t>
  </si>
  <si>
    <t>EU / EFTA: unbegrenzt
weltweit: 1 Jahr</t>
  </si>
  <si>
    <t>bis 3.000 €; 150 € SB
(keine zeitliche Begrenzung)</t>
  </si>
  <si>
    <t>BBR; Ziff. 25.4</t>
  </si>
  <si>
    <t>bis 200.000 € (Bauvorhaben am
selbstgenutzen Risiko unbegrenzt)</t>
  </si>
  <si>
    <t>Vermietung von Eigentums-wohnungen (Deutschland)</t>
  </si>
  <si>
    <t>max. 3 Einlieger-/ Eigentums-wohnungen in Deutschland</t>
  </si>
  <si>
    <t>zusätzlich versicherbar
bis 2.500 € (100 € SB)</t>
  </si>
  <si>
    <t>-Neuwertentschädigung bis 500 € versicherbar</t>
  </si>
  <si>
    <t>WÜBA PHV 2010</t>
  </si>
  <si>
    <t>In- und Ausland</t>
  </si>
  <si>
    <t>BB; I.; Zifff. 1.3.1</t>
  </si>
  <si>
    <t>BB; I.; Zifff. 1.3.2</t>
  </si>
  <si>
    <t>BB; I.; Zifff. 1.3.3</t>
  </si>
  <si>
    <t>max. 3
im In- und Ausland</t>
  </si>
  <si>
    <t>ja (vom VN selbst zu 
Wohnzwecken genutzt)</t>
  </si>
  <si>
    <t>bis 10.000 qm in Deutschland
(auch landwirtschaftliche Flächen)</t>
  </si>
  <si>
    <t>BB; I.; Zifff. 1.5 / Ziff. 1.6</t>
  </si>
  <si>
    <t>BB; I.; Zifff. 1.7</t>
  </si>
  <si>
    <t>BB; I.; Zifff. 1.8</t>
  </si>
  <si>
    <t>BB; I.; Zifff. 1.9</t>
  </si>
  <si>
    <t>BB; I.; Zifff. 1.10</t>
  </si>
  <si>
    <t>BB; I.; Zifff. 1.11</t>
  </si>
  <si>
    <t>BB; I.; Zifff. 1.12</t>
  </si>
  <si>
    <t>BB; I.; Zifff. 2.1.1</t>
  </si>
  <si>
    <t>BB; I.; Zifff. 2.3</t>
  </si>
  <si>
    <t>BB; I.; Zifff. 2.1.2</t>
  </si>
  <si>
    <t>BB; I.; Zifff. 2.1.3</t>
  </si>
  <si>
    <t>BB; I.; Zifff. 2.2 / Ziff. 2.4</t>
  </si>
  <si>
    <t>BB; I.; Zifff. 2.4</t>
  </si>
  <si>
    <t>dauerhaft pflegebedürftige Personen (mind. Pflegestufe 1)</t>
  </si>
  <si>
    <t>BB; I.; Zifff. 2.5</t>
  </si>
  <si>
    <t>BB; I.; Zifff. 2.6</t>
  </si>
  <si>
    <t>Verwandte zusätzlich versicherbar
(mitversichert: mind. Pflegestufe 1)</t>
  </si>
  <si>
    <t>BB; I.; Zifff. 2.8</t>
  </si>
  <si>
    <t>BB; I.; Zifff. 3.1 / Rechner</t>
  </si>
  <si>
    <t>BB; I.; Zifff. 3.2</t>
  </si>
  <si>
    <t>BB; I.; Zifff. 3.3</t>
  </si>
  <si>
    <t>EU/ Schweiz/ Norwegen: 5 Jahre
weltweit: 2 Jahre</t>
  </si>
  <si>
    <t>BB; I.; Zifff. 3.4.1</t>
  </si>
  <si>
    <t>BB; I.; Zifff. 3.4.2</t>
  </si>
  <si>
    <t>BB; I.; Zifff. 3.5</t>
  </si>
  <si>
    <t>BB; I.; Zifff. 3.6</t>
  </si>
  <si>
    <t>ja
(auch Schäden an Lehrgeräten bis 10.000 €; 50 € SB)</t>
  </si>
  <si>
    <t>BB; I.; Zifff. 3.7</t>
  </si>
  <si>
    <t>BB; I.; Zifff. 3.8</t>
  </si>
  <si>
    <t>BB; I.; Zifff. 3.9</t>
  </si>
  <si>
    <t>bis 6.000 € Gesamtumsatz
(20% SB, mind. 500 €, max. 5.000 €)
(Alleinunterhalter, Annahmestellen für Sammelbesteller, Änderungsschneiderei/ Stickerei, Daten-/ Texterfassung, Fotografen, Friseure, Handel mit Haushaltshaltsreinigern/ -waren/ -geräten sowie Geschirr, Kosmetikhandel (ohne Herstellung), Kunsthandwerker/ Töpfer, Musiklehrer/ Sprachlehrer, Markt-/ Meinungsforschung, Souvenir-/ Schmuckhandel, Tierbetreuung, Übersetzer</t>
  </si>
  <si>
    <t>BB; I.; Zifff. 3.10.1 / Ziff. 3.10.4</t>
  </si>
  <si>
    <t>BB; I.; Zifff. 3.11</t>
  </si>
  <si>
    <t>BB; I.; Zifff. 3.12</t>
  </si>
  <si>
    <t>BB; I.; Zifff. 3.13</t>
  </si>
  <si>
    <t>bis 30.000 € (abwählbar)
(50 € SB)</t>
  </si>
  <si>
    <t>bis 30.000 € (abwählbar)
(SB: 10%, mind. 50 €, max. 500 €)</t>
  </si>
  <si>
    <t>BB; I.; Zifff. 3.13 / Rechner</t>
  </si>
  <si>
    <t>BB; I.; Zifff. 3.14 / Rechner</t>
  </si>
  <si>
    <t>BB; I.; Zifff. 4.1 / Ziff. 4.2</t>
  </si>
  <si>
    <t>BB; I.; Zifff. 5 / Ziff. 5.2</t>
  </si>
  <si>
    <t>BB; I.; Zifff. 6.2.2</t>
  </si>
  <si>
    <t>BB; I.; Zifff. 6.2.3</t>
  </si>
  <si>
    <t>BB; I.; Zifff. 6.2.4</t>
  </si>
  <si>
    <t>BB; I.; Zifff. 6.2.1</t>
  </si>
  <si>
    <t>BB; I.; Zifff. 7.2</t>
  </si>
  <si>
    <t>BB; I.; Zifff. 6.2.5</t>
  </si>
  <si>
    <t>BB; I.; Zifff. 6.2.7</t>
  </si>
  <si>
    <t>BB; I.; Zifff. 6.2.6</t>
  </si>
  <si>
    <t>BB; I.; Zifff. 9</t>
  </si>
  <si>
    <t>BB; I.; Zifff. 10.1</t>
  </si>
  <si>
    <t>BB; I.; Zifff. 11.2</t>
  </si>
  <si>
    <t>sofern vereinbart bis 100 l/kg
max. 1.000 l/kg gesamt</t>
  </si>
  <si>
    <t>BB; I.; Zifff. 1 (1)</t>
  </si>
  <si>
    <t>Teilvermietetes Zweifamilienhaus
(Hälfte muss selbstbewohnt sein)</t>
  </si>
  <si>
    <t>kein Ausschluss</t>
  </si>
  <si>
    <t>BB; I.; Zifff. 1.1</t>
  </si>
  <si>
    <t>Domcura MAGNUM</t>
  </si>
  <si>
    <t>Domcura MAXIMUM</t>
  </si>
  <si>
    <t>76,64 € (11 Mio. € pauschal)</t>
  </si>
  <si>
    <t>Ergo Privatschutz spezial (Familie) (Stand 12-2011)</t>
  </si>
  <si>
    <t>116,73 €</t>
  </si>
  <si>
    <t>72,86 € (Prämie gilt nicht für diesen Tarif, sondern nur für Singletarif)</t>
  </si>
  <si>
    <t>wie 01-2012</t>
  </si>
  <si>
    <t>47,60 €
47,60 € (mit 100 € SB)</t>
  </si>
  <si>
    <t>95,20 €
85,68 € (mit 100 € SB)</t>
  </si>
  <si>
    <t>zusätzlich versicherbar
bis 50.000 € (ärztl. verordnete elektr. medizinische Geräte auch ohne Baustein/ keine zeitl. Begrenzung)</t>
  </si>
  <si>
    <t>zusätzlich versicherbar
bis 50.000 €</t>
  </si>
  <si>
    <t>Bedingungswerk: 50062432</t>
  </si>
  <si>
    <t>KT2011HP
Stand 01-2013</t>
  </si>
  <si>
    <t>CosmosDirekt Basis</t>
  </si>
  <si>
    <t>CosmosDirekt Comfort</t>
  </si>
  <si>
    <t>BB; Ziff. 1.3.2 / Ziff. 1.3.4</t>
  </si>
  <si>
    <t>BB; Ziff. 1.3.1 / Ziff. 1.3.4</t>
  </si>
  <si>
    <t>BB; Ziff. 1.3.3 / Ziff. 1.3.4</t>
  </si>
  <si>
    <t>Deutschland (Einliegerwohnung oder Einzelwohnräume)</t>
  </si>
  <si>
    <t>max. 1 Jahr; bei Arbeitslosigkeit bis zur Vollendung d. 30. Lebensjahres</t>
  </si>
  <si>
    <t>bis 3.000 € (bei Unfall mit Kfz/ Bahn
bis 10 Jahre Alter)</t>
  </si>
  <si>
    <t>bis 10.000 € (bei Unfall mit Kfz/ Bahn
bis 10 Jahre Alter)</t>
  </si>
  <si>
    <t>BB; Ziff. 2.5</t>
  </si>
  <si>
    <t>fremde Surfbretter sowie
max. 3 eigene Surfbretter</t>
  </si>
  <si>
    <t>max. 3 Modellfahrzeuge</t>
  </si>
  <si>
    <t>BB; Ziff. 4.1.4 / Leistungsübersicht</t>
  </si>
  <si>
    <t>BB; Ziff. 4.2.1</t>
  </si>
  <si>
    <t>BB; Ziff. 4.2.2</t>
  </si>
  <si>
    <t>Ansprüche von Arbeitgebern
bis 10.000 €</t>
  </si>
  <si>
    <t>BB; Ziff. 7.3</t>
  </si>
  <si>
    <t>BB; Ziff. 8.2</t>
  </si>
  <si>
    <t>BB; Ziff. 8.3 / Ziff. 8.4</t>
  </si>
  <si>
    <t>BB; Ziff. 9.2</t>
  </si>
  <si>
    <t>BB; Ziff. 9</t>
  </si>
  <si>
    <t>1 Mio. €
(ab 2.500 € Schadenhöhe)</t>
  </si>
  <si>
    <t>BB; Ziff. 10.3 / Leistungsübersicht</t>
  </si>
  <si>
    <t>BB; Ziff. 11.2</t>
  </si>
  <si>
    <t>BB; Ziff. 11.1 / Ziff. 12</t>
  </si>
  <si>
    <t>BB; Ziff. 13</t>
  </si>
  <si>
    <t>Personen-/Sachschäden: 3 Mio. €
Vermögensschäden: 150.000 €</t>
  </si>
  <si>
    <t>BB; Ziff. 7.6</t>
  </si>
  <si>
    <t>AHB; Ziff. 7.16 / Ziff. 7.17 / BB; Zff. 7.5.4</t>
  </si>
  <si>
    <t>AHB; Ziff. 7.4</t>
  </si>
  <si>
    <t>AHB; Ziff. 7.14.1</t>
  </si>
  <si>
    <t>kein Ausschluss / Leistungsübersicht</t>
  </si>
  <si>
    <t>63,65 €
47,50 € (mit 250 € SB)</t>
  </si>
  <si>
    <t>78,65 €
62,50 € (mit 250 € SB)</t>
  </si>
  <si>
    <t>47,74 €
35,63 € (mit 250 € SB)</t>
  </si>
  <si>
    <t>62,74 €
50,63 € (mit 250 € SB)</t>
  </si>
  <si>
    <t>RBH 2011
Stand 10-2012</t>
  </si>
  <si>
    <t>bis 6.000 Liter
(250 € SB)</t>
  </si>
  <si>
    <t>bis 100.000 € (Unfälle mit Kfz und Bahnen auch f. Kindern bis 10 Jahre)</t>
  </si>
  <si>
    <t>RBH</t>
  </si>
  <si>
    <t>RBH; I.; Ziff. 1</t>
  </si>
  <si>
    <t>RBH; I.; Ziff. 3 a)</t>
  </si>
  <si>
    <t>RBH; I.; Ziff. 3 b)</t>
  </si>
  <si>
    <t>RBH; I, Ziff. 3 (2)</t>
  </si>
  <si>
    <t>RBH; XXXIV / Rechner</t>
  </si>
  <si>
    <t>RBH; XXXI</t>
  </si>
  <si>
    <t>RBH; XXXI / Leistungsübersicht</t>
  </si>
  <si>
    <t>bis 200 qm Fläche - inkl. Einspeisung ins öffentl. Stromnetz</t>
  </si>
  <si>
    <t>RBH; I, Ziff. 5</t>
  </si>
  <si>
    <t>RBH; I, Ziff. 6</t>
  </si>
  <si>
    <t>RBH; I, Ziff. 7</t>
  </si>
  <si>
    <t>RBH; III, Ziff. 2 a)</t>
  </si>
  <si>
    <t>RBH; III, Ziff. 2 b)</t>
  </si>
  <si>
    <t>ja + Golfwagen, Kinderfahrzeuge, Aufsitzrasenmäher</t>
  </si>
  <si>
    <t>RBH; IV, Ziff. 5</t>
  </si>
  <si>
    <t>RBH; V.</t>
  </si>
  <si>
    <t>RBH; VI.</t>
  </si>
  <si>
    <t>RBH; VII.; §1</t>
  </si>
  <si>
    <t>RBH; XV §6</t>
  </si>
  <si>
    <t>RBH; IX.</t>
  </si>
  <si>
    <t>RBH; XI.</t>
  </si>
  <si>
    <t>RBH; XII.</t>
  </si>
  <si>
    <t>RBH; II, Ziff. 3 / XIII.</t>
  </si>
  <si>
    <t>RBH; XVI.</t>
  </si>
  <si>
    <t>RBH; XVII.</t>
  </si>
  <si>
    <t>RBH; XVIII.</t>
  </si>
  <si>
    <t>250 € SB
(keine zeitliche Begrenzung)</t>
  </si>
  <si>
    <t>RBH; XIX.</t>
  </si>
  <si>
    <t>RBH; XX.</t>
  </si>
  <si>
    <t>RBH; XXI.</t>
  </si>
  <si>
    <t>fremde Wassersportfahrzeuge</t>
  </si>
  <si>
    <t>RBH; III, Ziff. 2 b) / XXIV.</t>
  </si>
  <si>
    <t>RBH; XXV.</t>
  </si>
  <si>
    <t>RBH; XXVII, Ziff. 2</t>
  </si>
  <si>
    <t>RBH; XXVIII.</t>
  </si>
  <si>
    <t>RBH; XXIX. / XXX.</t>
  </si>
  <si>
    <t>RBH; XXXII.</t>
  </si>
  <si>
    <t>RBH; XXXV.</t>
  </si>
  <si>
    <t>56,67 €</t>
  </si>
  <si>
    <t>67,34 €</t>
  </si>
  <si>
    <t>bis 10.000 €
(100 € SB)</t>
  </si>
  <si>
    <t>bis 50.000 €
(100 € SB)</t>
  </si>
  <si>
    <t>BBR; §1; Ziff. 1</t>
  </si>
  <si>
    <t>BBR; §1; Ziff. 3.2</t>
  </si>
  <si>
    <t>BBR; §1; Ziff. 3.1</t>
  </si>
  <si>
    <t>BBR; §1; Ziff. 3.4</t>
  </si>
  <si>
    <t>BBR; §1; Ziff. 3.3</t>
  </si>
  <si>
    <t>BBR; §1; Ziff. 3.5</t>
  </si>
  <si>
    <t>max. 3 in 
Deutschland</t>
  </si>
  <si>
    <t>max. 3 im Rahmen der Einzelwohnräume in Deutschland</t>
  </si>
  <si>
    <t>BBR; §1; Ziff. 3.6</t>
  </si>
  <si>
    <t>BBR; §1; Ziff. 3.8</t>
  </si>
  <si>
    <t>BBR; §1; Ziff. 3.7 / §21; Ziff. 1</t>
  </si>
  <si>
    <t>BBR; §15</t>
  </si>
  <si>
    <t>BBR; §1; Ziff. 4</t>
  </si>
  <si>
    <t>BBR; §1; Ziff. 5</t>
  </si>
  <si>
    <t>BBR; §1; Ziff. 6</t>
  </si>
  <si>
    <t>BBR; §1; Ziff. 7</t>
  </si>
  <si>
    <t>BBR; §1; Ziff. 8</t>
  </si>
  <si>
    <t>BBR; §1; Ziff. 9</t>
  </si>
  <si>
    <t>BBR; §1; Ziff. 10</t>
  </si>
  <si>
    <t>Verkauf von privaten Sachen auf Märkten (z.B. Flohmärkten, Wohltätigkeitsveranstaltungen)</t>
  </si>
  <si>
    <t>BBR; §1</t>
  </si>
  <si>
    <t>BBR; §2; Ziff. 1</t>
  </si>
  <si>
    <t>BBR; §2; Ziff. 4 a)</t>
  </si>
  <si>
    <t>BBR; §2; Ziff. 2</t>
  </si>
  <si>
    <t>BBR; §2; Ziff. 3</t>
  </si>
  <si>
    <t>BBR; §2; Ziff. 4 c)</t>
  </si>
  <si>
    <t>BBR; §2; Ziff. 4</t>
  </si>
  <si>
    <t>BBR; §2; Ziff. 4 / Ziff. 5</t>
  </si>
  <si>
    <t>BBR; §3; Ziff. 2.1 b) / c)</t>
  </si>
  <si>
    <t>BBR; §3; Ziff. 2.1 c)</t>
  </si>
  <si>
    <t>ja + Aufsitzrasenmäher, Kehrma-schinen, Schneeräumer, Golfwagen</t>
  </si>
  <si>
    <t>BBR; §3; Ziff. 2.1 d)</t>
  </si>
  <si>
    <t>BBR; §3; Ziff. 2.2</t>
  </si>
  <si>
    <t>BBR; §3; Ziff. 2.1 a) / Ziff. 2.3 a)</t>
  </si>
  <si>
    <t>BBR; §3; Ziff. 2.3 b)</t>
  </si>
  <si>
    <t>BBR; §3; Ziff. 2.3 c)</t>
  </si>
  <si>
    <t>bis 10 qm Segelfläche</t>
  </si>
  <si>
    <t>BBR; §3; Ziff. 2.3 d)</t>
  </si>
  <si>
    <t>BBR; §3; Ziff. 2.3 / Ziff. 2.3 c)</t>
  </si>
  <si>
    <t>bis 10 qm Segelfläche; 
Motorboote bis 20 kW</t>
  </si>
  <si>
    <t>BBR; §4; Ziff. 2 / Leistungsübersicht</t>
  </si>
  <si>
    <t>BBR; §5</t>
  </si>
  <si>
    <t>BBR; §6; Ziff. 1 a)</t>
  </si>
  <si>
    <t>BBR; §6; Ziff. 1 b)</t>
  </si>
  <si>
    <t>BBR; §6a</t>
  </si>
  <si>
    <t>BBR; §7</t>
  </si>
  <si>
    <t>BBR; §8</t>
  </si>
  <si>
    <t>BBR; §10</t>
  </si>
  <si>
    <t>BBR; §9</t>
  </si>
  <si>
    <t>BBR; §11</t>
  </si>
  <si>
    <t>ja entgeltlich, 
nicht in Betrieben/Institutionen</t>
  </si>
  <si>
    <t>BBR; §12</t>
  </si>
  <si>
    <t>BBR; §12a</t>
  </si>
  <si>
    <t>BBR; §13</t>
  </si>
  <si>
    <t>BBR; §14</t>
  </si>
  <si>
    <t>ja, auch Betriebspraktika
(auch Schäden an 
Ausbildungsgegenständen)</t>
  </si>
  <si>
    <t>BBR; §16</t>
  </si>
  <si>
    <t>BBR; §17</t>
  </si>
  <si>
    <t>Diskriminierungen
bis 20.000 €</t>
  </si>
  <si>
    <t>BBR; §18</t>
  </si>
  <si>
    <t>BBR; §19 / Tarif</t>
  </si>
  <si>
    <t>BBR; §20</t>
  </si>
  <si>
    <t>BBR; §20 / Leistungsübersicht</t>
  </si>
  <si>
    <t>BBR; §21; Ziff. 5</t>
  </si>
  <si>
    <t>BBR; §21; Ziff. 1</t>
  </si>
  <si>
    <t>BBR; §27</t>
  </si>
  <si>
    <t>-Vermögensschäden durch Kfz
SFR-Rückstufung eines Dritten, dessen Kfz berechtigt gebraucht wurde (Mehrbeitrag aus der Rückstufung eines Dritten in eine höhere Rabattstufe)
-Versehensklausel</t>
  </si>
  <si>
    <t>BBR; §10 / §25</t>
  </si>
  <si>
    <t>BBR; §17 / Leistungsübersicht</t>
  </si>
  <si>
    <t>BBR; §23</t>
  </si>
  <si>
    <t>BBR; §16 / Tarif</t>
  </si>
  <si>
    <t>BBR; §18; Ziff. 5</t>
  </si>
  <si>
    <t>BBR; §1; Ziff. 3.7 / §18; Ziff. 1</t>
  </si>
  <si>
    <t>BBR; §18; Ziff. 1</t>
  </si>
  <si>
    <t>-Versehensklausel</t>
  </si>
  <si>
    <t>ja (auch Flugmodelle mit Motor 
und Versicherungspflicht)</t>
  </si>
  <si>
    <t>BB; C. Ziff. 2</t>
  </si>
  <si>
    <t>Luftfahrzeuge, die nicht der Versicherungspflicht unterliegen</t>
  </si>
  <si>
    <t>ja 
(auch Flugmodelle mit Motor)</t>
  </si>
  <si>
    <t>ja (auch elektr. Mini-Hubschrauber/ 
-Flugzeuge bis max. 50 Gramm)</t>
  </si>
  <si>
    <t>ja (auch Flugmodelle mit Motor zu Freizeit-/ Sportzwecken)</t>
  </si>
  <si>
    <t>ja (auch Flugmodelle mit Versicherungspflicht)</t>
  </si>
  <si>
    <t>ja (auch Flugmodelle mit Motor;
keine Skylaternen)</t>
  </si>
  <si>
    <t>H 8100:01; Ziff. 3.9</t>
  </si>
  <si>
    <t>H 8100:01; Ziff. 3.10</t>
  </si>
  <si>
    <t>H 8100:01; Ziff. 3.8</t>
  </si>
  <si>
    <t>H 8100:01; Ziff. 1.2</t>
  </si>
  <si>
    <t>H 8100:01; Ziff. 1.3</t>
  </si>
  <si>
    <t>H 8100:01; Ziff. 1.4</t>
  </si>
  <si>
    <t>H 8100:01; Ziff. 1.5</t>
  </si>
  <si>
    <t>H 8100:01; Ziff. 1.6</t>
  </si>
  <si>
    <t>H 8100:01; Ziff. 1.7</t>
  </si>
  <si>
    <t>H 8100:01; Ziff. 3.7</t>
  </si>
  <si>
    <t>H 8100:01; Ziff. 1.8</t>
  </si>
  <si>
    <t>fremde Segelboote</t>
  </si>
  <si>
    <t>ja (auch Krankenfahrstühle, Go-Karts und andere Kinderfahrzeuge)</t>
  </si>
  <si>
    <t>ja + Golfwagen, Rasenmäher, Kehrmaschinen und Schneeräumer</t>
  </si>
  <si>
    <t>H 8100:01; Ziff. 2</t>
  </si>
  <si>
    <t>H 8100:01; Ziff. 3.1</t>
  </si>
  <si>
    <t>H 8100:01; Ziff. 1.2 / Ziff. 3.1</t>
  </si>
  <si>
    <t>Einfamilienhaus weltweit</t>
  </si>
  <si>
    <t>H 8100:01; Ziff. 3.2</t>
  </si>
  <si>
    <t>H 8100:01; Ziff. 3.3</t>
  </si>
  <si>
    <t>H 8100:01; Ziff. 3.5</t>
  </si>
  <si>
    <t>H 8100:01; Ziff. 3.6</t>
  </si>
  <si>
    <t>max. geringfügige Beschäftigung im Rahmen des eigenen Haushalts</t>
  </si>
  <si>
    <t>H 8100:01; Ziff. 3.11</t>
  </si>
  <si>
    <t>H 8100:01; Ziff. 3.12</t>
  </si>
  <si>
    <t>H 8100:01; Ziff. 3.13</t>
  </si>
  <si>
    <t>H 8100:01; Ziff. 3.14</t>
  </si>
  <si>
    <t>H 8100:01; Ziff. 3.15 / Ziff. 3.16 / Ziff. 3.17</t>
  </si>
  <si>
    <t>H 8110:01; Ziff. 1</t>
  </si>
  <si>
    <t>H 8110:01; Ziff. 3</t>
  </si>
  <si>
    <t>H 8110:01; Ziff. 4</t>
  </si>
  <si>
    <t>H 8110:01; Ziff. 6</t>
  </si>
  <si>
    <t>H 8110:01; Ziff. 5 / Ziff. 7</t>
  </si>
  <si>
    <t>nur im Familientarif</t>
  </si>
  <si>
    <t>H 8110:01; Ziff. 8</t>
  </si>
  <si>
    <t>H 8111:01; Ziff. 1</t>
  </si>
  <si>
    <t>H 8111:01; Ziff. 2</t>
  </si>
  <si>
    <t>H 8100:01; Ziff. 1.3 / H 8111:01; Ziff. 3</t>
  </si>
  <si>
    <t>H 8111:01; Ziff. 4</t>
  </si>
  <si>
    <t>H 8112:01; Ziff. 1</t>
  </si>
  <si>
    <t>weltweit 
bis 1% der VS</t>
  </si>
  <si>
    <t>H 8112:01; Ziff. 2</t>
  </si>
  <si>
    <t>H 8112:01; Ziff. 3</t>
  </si>
  <si>
    <t>H 8112:01; Ziff. 4</t>
  </si>
  <si>
    <t>bis 10.000 Liter
(auch unterirdisch)</t>
  </si>
  <si>
    <t>H 8112:01; Ziff. 5</t>
  </si>
  <si>
    <t>H 8112:01; Ziff. 5 / Ziff. 6</t>
  </si>
  <si>
    <t>H 8100:01; Ziff. 1.2 / Ziff. 3.1 / H 8112:01; Ziff. 5</t>
  </si>
  <si>
    <t>H 8112:01; Ziff. 7</t>
  </si>
  <si>
    <t>eine Wohneinheit in einem Zweifamilienhaus in Deutschland</t>
  </si>
  <si>
    <t>H 8112:01; Ziff. 8</t>
  </si>
  <si>
    <t>max. 9
(Deutschland)</t>
  </si>
  <si>
    <t>H 8112:01; Ziff. 9</t>
  </si>
  <si>
    <t>H 8113:01; Ziff. 1</t>
  </si>
  <si>
    <t>H 8113:01; Ziff. 2</t>
  </si>
  <si>
    <t>H 8113:01; Ziff. 3</t>
  </si>
  <si>
    <t>H 8113:01; Ziff. 4</t>
  </si>
  <si>
    <t>H 8113:01; Ziff. 5</t>
  </si>
  <si>
    <t>H 8113:01; Ziff. 6</t>
  </si>
  <si>
    <t>H 8113:01; Ziff. 7</t>
  </si>
  <si>
    <t>H 8113:01; Ziff. 8</t>
  </si>
  <si>
    <t>H 8113:01; Ziff. 9</t>
  </si>
  <si>
    <t>H 8113:01; Ziff. 10</t>
  </si>
  <si>
    <t>H 8114:01; Ziff. 1</t>
  </si>
  <si>
    <t>H 8122:01 / H 8125:01</t>
  </si>
  <si>
    <t>H 8120:01 / H 8121:01 / H 8123:01 / H 8124:01 / H 8125:01</t>
  </si>
  <si>
    <t>AHB 2011
Stand 09-2011</t>
  </si>
  <si>
    <t>(sofern vereinbart)
max. 12 Monate</t>
  </si>
  <si>
    <t>H 8000:01; Ziff. 4</t>
  </si>
  <si>
    <t>H 8110:01; Ziff. 2</t>
  </si>
  <si>
    <t>max. 1 Jahr
(auch Austauschschüler)</t>
  </si>
  <si>
    <t>Kinder bis zum Ende des laufenden Versicherungsjahrs, mind. 6 Monate</t>
  </si>
  <si>
    <t>H 8110:01; Ziff. 1 / Ziff. 3</t>
  </si>
  <si>
    <t>ja (auch Beschädigung von Lehrgeräten bis 5‰ der VS; 100 € SB)
Für Kinder auch Betriebspraktika</t>
  </si>
  <si>
    <t>H 8100:01; Ziff. 3.10 / H 8110:01; Ziff. 1</t>
  </si>
  <si>
    <t>versicherbar über
Paket "Risiko Plus"</t>
  </si>
  <si>
    <t>versicherbar über
Paket "Immobilien"</t>
  </si>
  <si>
    <t>versicherbar über
Paket "Freizeit"</t>
  </si>
  <si>
    <t>HDI Rundum Sorglos Fam
(01-2011)</t>
  </si>
  <si>
    <t>HDI Basis Single
(09-2011)</t>
  </si>
  <si>
    <t>ZB; I.; Ziff. 1</t>
  </si>
  <si>
    <t>ZB; I.; Ziff. 3 a)</t>
  </si>
  <si>
    <t>ZB; I.; Ziff. 3 b)</t>
  </si>
  <si>
    <t>ZB; I.; Ziff. 3 c)</t>
  </si>
  <si>
    <t>ZB; I.; Ziff. 3</t>
  </si>
  <si>
    <t>bis 20.000 DM</t>
  </si>
  <si>
    <t>ZB; I.; Ziff. 4</t>
  </si>
  <si>
    <t>ZB; I.; Ziff. 5</t>
  </si>
  <si>
    <t>ZB; I.; Ziff. 6</t>
  </si>
  <si>
    <t>ZB; I.; Ziff. 7</t>
  </si>
  <si>
    <t>ZB; I.; Ziff. 8</t>
  </si>
  <si>
    <t>ZB; I.; Ziff. 9</t>
  </si>
  <si>
    <t>ZB; II.; Ziff. 1 a)</t>
  </si>
  <si>
    <t>ZB; II.; Ziff. 2</t>
  </si>
  <si>
    <t>ZB; II.; Ziff. 1 b)</t>
  </si>
  <si>
    <t>ZB; III.; a)</t>
  </si>
  <si>
    <t>Segelboote 
(keine Motorboote)</t>
  </si>
  <si>
    <t>ZB; III.; b)</t>
  </si>
  <si>
    <t>ZB; IV.; Ziff. 1</t>
  </si>
  <si>
    <t>300.000 DM</t>
  </si>
  <si>
    <t>ZB; IV.; Ziff. 2</t>
  </si>
  <si>
    <t>ZB; IV.; Ziff. 3</t>
  </si>
  <si>
    <t>ZB; IV.; Ziff. 4</t>
  </si>
  <si>
    <t>ZB; IV.; Ziff. 5</t>
  </si>
  <si>
    <t>ZB; IV.; Ziff. 6</t>
  </si>
  <si>
    <t>ZB; IV.; Ziff. 7</t>
  </si>
  <si>
    <t>ZB; IV.; Ziff. 8</t>
  </si>
  <si>
    <t>ZB; IV.; Ziff. 9</t>
  </si>
  <si>
    <t>ZB; IV.; Ziff. 9 a)</t>
  </si>
  <si>
    <t>ZB; IV.; Ziff. 10</t>
  </si>
  <si>
    <t>bis 100.000 DM</t>
  </si>
  <si>
    <t>max. 8
in Deutschland</t>
  </si>
  <si>
    <t>bis 50.000 DM</t>
  </si>
  <si>
    <t>Krankenfahrstühle, Go-Karts, 
Kinder-Kfz im Kleinformat</t>
  </si>
  <si>
    <t>ZB; I.; Ziff. 10</t>
  </si>
  <si>
    <t>max. 3</t>
  </si>
  <si>
    <t>ZB; I.; Ziff. 11</t>
  </si>
  <si>
    <t>ZB; I.; Ziff. 12</t>
  </si>
  <si>
    <t>bis 5.000 Liter (auch unterirdische Tanks mit Attest)</t>
  </si>
  <si>
    <t>ZB; I.; Ziff. 14</t>
  </si>
  <si>
    <t>ja (auch Schäden an Laborgeräten/ Maschinen bis 5.000 DM; 
20% SB, mind. 25 DM)</t>
  </si>
  <si>
    <t>ZB; I.; Ziff. 15</t>
  </si>
  <si>
    <t>ZB; I.; Ziff. 16</t>
  </si>
  <si>
    <t>bis 25.000 DM</t>
  </si>
  <si>
    <t>ZB; IV.; Ziff. 10 a)</t>
  </si>
  <si>
    <t>ZB; IV.; Ziff. 11</t>
  </si>
  <si>
    <t>Personenschäden: 500.000 DM
Sachschäden: 150.000 DM</t>
  </si>
  <si>
    <t>AHB; §2, Ziff. 2</t>
  </si>
  <si>
    <t>AHB; §4; I.; Ziff. 6 a)</t>
  </si>
  <si>
    <t>im Rahmen des eigenen Haushaltes (nicht gewerblich)</t>
  </si>
  <si>
    <t>ZB</t>
  </si>
  <si>
    <t>ZB; V.; Ziff. 2</t>
  </si>
  <si>
    <t>ZB; I.; Ziff. 11 / III.; b)</t>
  </si>
  <si>
    <t>ZB; I.</t>
  </si>
  <si>
    <t>AHB 2000
Stand 11-1999</t>
  </si>
  <si>
    <t>2 Mio. DM</t>
  </si>
  <si>
    <t>Servicecenter</t>
  </si>
  <si>
    <t>ITL Classic 2000
(Stand 11-1999)</t>
  </si>
  <si>
    <t>ITL Protect 2000
(Stand 11-1999)</t>
  </si>
  <si>
    <t>Tarif Classic 2000 ist 
nicht vermittelbar</t>
  </si>
  <si>
    <t>Tarif Protect 2000 ist 
nicht vermittelbar</t>
  </si>
  <si>
    <t>geprüft am 16.04.2013</t>
  </si>
  <si>
    <t>50,26 €
40,21 € (mit 150 € SB)</t>
  </si>
  <si>
    <t>67,00 €
53,60 € (mit 150 € SB)</t>
  </si>
  <si>
    <t>AHB 2009
Stand 03-2013</t>
  </si>
  <si>
    <t>wie 07-2011</t>
  </si>
  <si>
    <t>AHB 2008
Stand 02-2013</t>
  </si>
  <si>
    <t>Ideal Exklusiv
(Stand 02-2011)</t>
  </si>
  <si>
    <t>Ideal Klassik
(Stand 02-2011)</t>
  </si>
  <si>
    <t>Debeka Basis
(Stand 07-2010)</t>
  </si>
  <si>
    <t>Debeka Standard
(Stand 07-2010)</t>
  </si>
  <si>
    <t>Debeka Top
(Stand 07-2010)</t>
  </si>
  <si>
    <t>bis 3.000 Liter
(auch unterirdische)</t>
  </si>
  <si>
    <t>EB_IPH; Ziff. 8.3</t>
  </si>
  <si>
    <t>AB_IPH; Ziff. 4.2</t>
  </si>
  <si>
    <t>EB_IPH; Ziff. 6.4</t>
  </si>
  <si>
    <t>EB_IPH; Ziff. 20.3</t>
  </si>
  <si>
    <t>EB_IPH; Ziff. 5</t>
  </si>
  <si>
    <t>EB_IPH; Ziff. 29</t>
  </si>
  <si>
    <t>AB_IPH; Ziff. 36</t>
  </si>
  <si>
    <t>EB_IPH; Ziff. 2.1 (3) / (6)</t>
  </si>
  <si>
    <t>EB_IPH; Ziff. 2.1 (3)</t>
  </si>
  <si>
    <t>EB_IPH; Ziff. 2.2</t>
  </si>
  <si>
    <t>EB_IPH; Ziff. 2.3 / Ziff. 2.1 (5)</t>
  </si>
  <si>
    <t>EB_IPH; Ziff. 15</t>
  </si>
  <si>
    <t>EB_IPH; Ziff. 2.3</t>
  </si>
  <si>
    <t>EB_IPH; Ziff. 18 (4)</t>
  </si>
  <si>
    <t>EB_IPH; Ziff. 12.1 / 12.4</t>
  </si>
  <si>
    <t>EB_IPH; Ziff. 12.3</t>
  </si>
  <si>
    <t>EB_IPH; Ziff. 18 (5)</t>
  </si>
  <si>
    <t>EB_IPH; Ziff. 14.4</t>
  </si>
  <si>
    <t>EB_IPH; Ziff. 35</t>
  </si>
  <si>
    <t>EB_IPH; Ziff. 10</t>
  </si>
  <si>
    <t>EB_IPH; Ziff. 18 (3)</t>
  </si>
  <si>
    <t>EB_IPH; Ziff. 9.1 / 9.3</t>
  </si>
  <si>
    <t>EB_IPH; Ziff. 1.1</t>
  </si>
  <si>
    <t>EB_IPH; Ziff. 32</t>
  </si>
  <si>
    <t>EB_IPH; Ziff. 24</t>
  </si>
  <si>
    <t>EB_IPH; Ziff. 13</t>
  </si>
  <si>
    <t>EB_IPH; Ziff. 11</t>
  </si>
  <si>
    <t>EB_IPH; Ziff. 7</t>
  </si>
  <si>
    <t>EB_IPH; Ziff. 3.2 (1)</t>
  </si>
  <si>
    <t>EB_IPH; Ziff. 18 (1)</t>
  </si>
  <si>
    <t>EB_IPH; Ziff. 4.2</t>
  </si>
  <si>
    <t>EB_IPH; Ziff. 25 (1)</t>
  </si>
  <si>
    <t>EB_IPH; Ziff. 1.3 (2)</t>
  </si>
  <si>
    <t>EB_IPH; Ziff. 1.3 (1)</t>
  </si>
  <si>
    <t>EB_IPH; Ziff. 1.3 / Ziff. 25 (1)</t>
  </si>
  <si>
    <t>EB_IPH; Ziff. 1.3</t>
  </si>
  <si>
    <t>EB_IPH; Ziff. 1.3 (3)</t>
  </si>
  <si>
    <t>EB_IPH; Ziff. 26</t>
  </si>
  <si>
    <t>EB_IPH; Ziff. 27</t>
  </si>
  <si>
    <t>EB_IPH; Ziff. 25 (2)</t>
  </si>
  <si>
    <t>EB_IPH; Ziff. 30</t>
  </si>
  <si>
    <t>EB_IPH; Ziff. 1.4</t>
  </si>
  <si>
    <t>EB_IPH; Ziff. 3.2 (3)</t>
  </si>
  <si>
    <t>EB_IPH; Ziff. 3.2 (5)</t>
  </si>
  <si>
    <t>EB_IPH; Ziff. 1.5</t>
  </si>
  <si>
    <t>EB_IPH; Ziff. 1.6</t>
  </si>
  <si>
    <t>EB_IPH; Ziff. 3.2 (2)</t>
  </si>
  <si>
    <t>EB_IPH; Ziff. 3.2 (4)</t>
  </si>
  <si>
    <t>EB_IPH; Ziff. 21.1</t>
  </si>
  <si>
    <t>EB_IPH; Ziff. 1 (1)</t>
  </si>
  <si>
    <t>AB_IPH; Ziff. 7.16 / Ziff. 7.17</t>
  </si>
  <si>
    <t>EB_IPH; Ziff. 16</t>
  </si>
  <si>
    <t>EB_IPH; Ziff. 33</t>
  </si>
  <si>
    <t>EB_IPH; Ziff. 1.7</t>
  </si>
  <si>
    <t>EB_IPH; Ziff. 34</t>
  </si>
  <si>
    <t>EB_IPH; Ziff. 1.8</t>
  </si>
  <si>
    <t>EB_IPH; Ziff. 28</t>
  </si>
  <si>
    <t>EB_IPH; Ziff. 2.1 (1) / (9)</t>
  </si>
  <si>
    <t>EB_IPH; Ziff. 2.1 (2) / (9)</t>
  </si>
  <si>
    <t>bis Vollendung des 25. Lebensjahrs</t>
  </si>
  <si>
    <t>EB_IPH; Ziff. 2.1 (4) / (8)</t>
  </si>
  <si>
    <t>EB_IPH; Ziff. 2.1 (7)</t>
  </si>
  <si>
    <t>EB_IPH; Ziff. 2.1 (10)</t>
  </si>
  <si>
    <t>EB_IPH; Ziff. 23</t>
  </si>
  <si>
    <t>im Rahmen einer geringfügigen Beschäftigung</t>
  </si>
  <si>
    <t>Deutschland (auch Reihenhaus/ Doppelhaushälfte)</t>
  </si>
  <si>
    <t>EU / EFTA (+ Reihenhaus/ Doppel- haushälfte) ZFH: Deutschland</t>
  </si>
  <si>
    <t>EB_IPH; Ziff. 25 (3)</t>
  </si>
  <si>
    <t>ja, max. Einspeisung ins öffentliche Stromnetz: 10 kWp</t>
  </si>
  <si>
    <t>EB_IPH; Ziff. 21.4</t>
  </si>
  <si>
    <t>EU / EFTA: unbegrenzt
weltweit: 1 Jahr (max. 5 Mio. €)</t>
  </si>
  <si>
    <t>EU / EFTA: unbegrenzt
weltweit: 3 Jahre (max. 5 Mio. €)</t>
  </si>
  <si>
    <t>BBR; A; II; Ziff. 6.1.1</t>
  </si>
  <si>
    <t>ja 
(auch Schäden an Lehrgeräten 
bis 50.000 €)</t>
  </si>
  <si>
    <t>BB; A; I; Ziff. 6.2.1 / Ziff. 6.2.2</t>
  </si>
  <si>
    <t>ja; auch Skateboard, Inlineskates, Rollschuhe, etc. (auch Radrennen)</t>
  </si>
  <si>
    <t>BB; A; I; Ziff. 6.2.4 / BBR; A; II; Ziff. 1.3</t>
  </si>
  <si>
    <t>BB; A; I; Ziff. 6.2.5</t>
  </si>
  <si>
    <t>bis 5 Mio. €
(auch Kite-Buggies)</t>
  </si>
  <si>
    <t>BB; A; I; Ziff. 6.2.6</t>
  </si>
  <si>
    <t>Einfamilienhaus in BRD (sofern hier  Hauptwohnsitz auch  in EU / EFTA)</t>
  </si>
  <si>
    <t>BB; A; I; Ziff. 3.1.2 / Ziff. 3.1.3</t>
  </si>
  <si>
    <t>BB; A; I; Ziff. 3.2.5</t>
  </si>
  <si>
    <t>BB; A; I; Ziff. 6.1</t>
  </si>
  <si>
    <t>BB; A; I; Ziff. 14</t>
  </si>
  <si>
    <t>BBR; A; II; Ziff. 6.2.2</t>
  </si>
  <si>
    <t>BBR; A; II; Ziff. 6.1.2</t>
  </si>
  <si>
    <t>BBR; A; II; Ziff. 6.2.1</t>
  </si>
  <si>
    <t>pflegebedürftige, ständig zu betreuende Personen</t>
  </si>
  <si>
    <t>bis 100.000 €
(150 € SB)</t>
  </si>
  <si>
    <t>bis 20 qm Segelfläche 
und max. 5 PS / 3,7 kW</t>
  </si>
  <si>
    <t>250 l/kg
max. 1.000 l/kg gesamt</t>
  </si>
  <si>
    <t>Europa
(max. 3)</t>
  </si>
  <si>
    <t>BBR; Ziff. 1.3</t>
  </si>
  <si>
    <t>bis 10.000 qm
in Europa</t>
  </si>
  <si>
    <t>keine Vermietung (nur v. VN selbst genutzt; max. 50% Flächenanteil)</t>
  </si>
  <si>
    <t>Wohnung innerhalb Ein-/ Zweifamilienhaus in Europa</t>
  </si>
  <si>
    <t>max. 25 km/h,
max. 250 Watt</t>
  </si>
  <si>
    <t>BBR; Ziff. 1.7 / Ziff. 1.9</t>
  </si>
  <si>
    <t>ja, auch Betriebspraktika
(auch Beschädigung von Ausbildungsgegenständen bis 100.000 €)</t>
  </si>
  <si>
    <t>BBR; Ziff. 1.13</t>
  </si>
  <si>
    <t>bis 100.000 € für Sachschäden
(150 € SB) (bei Kollegen)</t>
  </si>
  <si>
    <t>BBR; Ziff. 1.14</t>
  </si>
  <si>
    <t>BBR; Ziff. 1.15</t>
  </si>
  <si>
    <t>bis 10.000 € Jahresumsatz
(Vertrieb von Kosmetika, Haushaltsartikeln, Bekleidung, Schmuck, Kerzen, Wellnessartikeln, Geschirr oder Kochgeräten / gelegentlicher Verkauf auf Flohmärkten oder Basaren / Erteilung von Musik- und Nachhilfeunterricht / Durchführung von Fitnesskursen)</t>
  </si>
  <si>
    <t>BBR; Ziff. 2.1 (a)</t>
  </si>
  <si>
    <t>BBR; Ziff. 2.1 (b)</t>
  </si>
  <si>
    <t>BBR; Ziff. 2.1 (b) / ( e)</t>
  </si>
  <si>
    <t>BBR; Ziff. 2.1 ( c) / (d)</t>
  </si>
  <si>
    <t>BBR; Ziff. 2.1</t>
  </si>
  <si>
    <t>BBR; Ziff. 2.1 / Ziff. 2.2</t>
  </si>
  <si>
    <t>BBR; Ziff. 2.4</t>
  </si>
  <si>
    <t>BBR; Ziff. 1.1 / Ziff. 2.4</t>
  </si>
  <si>
    <t>BBR; Ziff. 2.1 (b) / Ziff. 2.1</t>
  </si>
  <si>
    <t>sofern die Kinder in häuslicher Gemeinschaft mit dem VN leben</t>
  </si>
  <si>
    <t>BBR; Ziff. 3.2 (1)</t>
  </si>
  <si>
    <t>ja + Aufsitzrasenmäher, Schnee-räumgeräte, Golfwagen, Kinder-Kfz</t>
  </si>
  <si>
    <t>BBR; Ziff. 3.2 (2)</t>
  </si>
  <si>
    <t>BBR; Ziff. 3.2 (3)</t>
  </si>
  <si>
    <t>BBR; Ziff. 3.2 (5)</t>
  </si>
  <si>
    <t>BBR; Ziff. 3.2 (4)</t>
  </si>
  <si>
    <t>Kitesurfbretter/ -drachen ohne Vermietung an Dritte</t>
  </si>
  <si>
    <t>BBR; Ziff. 3.2 (3) / Leistungsübersicht</t>
  </si>
  <si>
    <t>zusätzlich versicherbar
über Baustein "Mobil"</t>
  </si>
  <si>
    <t>BV Baustein Mobil; Ziff. 4</t>
  </si>
  <si>
    <t>BBR; Ziff. 4.2 / Ziff. 4.5</t>
  </si>
  <si>
    <t>bis 1 Mio. €
(innerhalb Europa)</t>
  </si>
  <si>
    <t>BBR; Ziff. 6.1 (1)</t>
  </si>
  <si>
    <t>bis 100.000 €
150 € SB
(keine zeitliche Begrenzung)</t>
  </si>
  <si>
    <t>bis 100.000 € (vers. deliktunfähige Personen) (150 € SB für Sach-/ Ver-mögensschäden)</t>
  </si>
  <si>
    <t>BBR; Ziff. 12</t>
  </si>
  <si>
    <t>BBR; Ziff. 14 / Ziff. 14.1</t>
  </si>
  <si>
    <t>250.000 €
(ab Streitwert &gt; 2.500 €)</t>
  </si>
  <si>
    <t>BBR; Ziff. 13.3</t>
  </si>
  <si>
    <t>BBR; Ziff. 16.1.2 / Ziff. 16.3</t>
  </si>
  <si>
    <t>BV Baustein Mobil; Ziff. 1</t>
  </si>
  <si>
    <t>zusätzlich versicherbar
über Baustein "Mobil" bis 100.000 €</t>
  </si>
  <si>
    <t>BB Gewässerschäden; Ziff. 2 a)</t>
  </si>
  <si>
    <t>BBR; Ziff. 2.5 / BB Gewässerschäden; Ziff. 2 c)</t>
  </si>
  <si>
    <t>BB Gewässerschäden; Ziff. 2 b)</t>
  </si>
  <si>
    <t>BB Gewässerschäden; Ziff. 2 d)</t>
  </si>
  <si>
    <t>BB Gewässerschäden; Ziff. 1</t>
  </si>
  <si>
    <t>BV Baustein Plus /
BV Baustein Mobil</t>
  </si>
  <si>
    <t>zusätzlich versicherbar über Baustein "Plus":
-Erhöhung der VS auf 50 Mio. € pauschal (max. 15 Mio. € je geschädigte Person)
-Mitversicherung von Asbestschäden bis 100.000 €
zusätzlich versicherbar über Baustein "Mobil":
-Erstattung der Selbstbeteiligung bei Beschädigung durch Gebrauch eines fremden vollkaskoversicherten Kfz (max. 100.000 €)
-Betankungsschäden an fremden gemieteten Kfz bis 100.000 €
-Mallorca-Deckung
-Sachschäden durch Öffnen einer Kfz-Tür durch den PKW-Mitfahrer des VN / versicherten Person bis 100.000 € an Sachen Dritter</t>
  </si>
  <si>
    <t>Baden Badener TOP</t>
  </si>
  <si>
    <t>Europa/EFTA: unbegrenzt
weltweit: 3 Jahre</t>
  </si>
  <si>
    <t>ja 
(nicht berufstätig)</t>
  </si>
  <si>
    <t>auf Antrag
(auch Großeltern)</t>
  </si>
  <si>
    <t>auf Antrag alleinstehender Familienangehöriger</t>
  </si>
  <si>
    <t>bis 50.000 €
(150 € SB)</t>
  </si>
  <si>
    <t>ja, auch Betriebspraktikum / Ferienjobs
(auch Schäden an Lehrgeräten und Maschinen bis 10.000 € (150 € SB))</t>
  </si>
  <si>
    <t>ja, max. 5 Kinder (im Rahmen einer geringfügigen Beschäftigung)</t>
  </si>
  <si>
    <t>Generali Basis
(Stand 10-2012)</t>
  </si>
  <si>
    <t>Generali KomfortPlus
(Stand 10-2012)</t>
  </si>
  <si>
    <t>HA 0083</t>
  </si>
  <si>
    <t>ja
(auch deliktunfähige Enkelkinder)</t>
  </si>
  <si>
    <t>HA0086 / Leistungsübersicht</t>
  </si>
  <si>
    <t>bis 1,5 Mio. € (auch Namens-/ Persönlichkeitsrechtsverletzungen</t>
  </si>
  <si>
    <t>bis 500.000 € (auch Namens-/ Persönlichkeitsrechtsverletzungen</t>
  </si>
  <si>
    <t>HA0091</t>
  </si>
  <si>
    <t>HA0088 / Leistungsübersicht</t>
  </si>
  <si>
    <t>HA0090</t>
  </si>
  <si>
    <t>max. 30 m Seillänge (auch Strand-, Land-/Eissegler)</t>
  </si>
  <si>
    <t>HA0114; Ziff.3.3.4 /Leitungsübersicht</t>
  </si>
  <si>
    <t>HA0089</t>
  </si>
  <si>
    <t>HA0093</t>
  </si>
  <si>
    <t>HA0092</t>
  </si>
  <si>
    <t>HA0114; Ziff. 1.2.1</t>
  </si>
  <si>
    <t>HA0114; Ziff. 2.3 / 2.4</t>
  </si>
  <si>
    <t>HA0114; Ziff. 2.3</t>
  </si>
  <si>
    <t>HA0114; Ziff. 3.1.4 / 3.2.1</t>
  </si>
  <si>
    <t>HA0114; Ziff. 6.2.1</t>
  </si>
  <si>
    <t>ja (auch Krankenfahrstühle und Kinderfahrzeuge)</t>
  </si>
  <si>
    <t>ja + Aufsitzrasenmäher,
Schneeräumer</t>
  </si>
  <si>
    <t>HA0114; Ziff. 11.3/Leistungsübersicht</t>
  </si>
  <si>
    <t>HA0114; Ziff. 4.1/ Leistungsübersicht</t>
  </si>
  <si>
    <t>HA0114; Ziff. 12.1</t>
  </si>
  <si>
    <t>HA0114; Ziff. 2.1</t>
  </si>
  <si>
    <t>HA0114; Ziff. 2.4</t>
  </si>
  <si>
    <t>HA0114; Ziff. 3.3.2</t>
  </si>
  <si>
    <t>HA0114; Ziff. 3.3.3</t>
  </si>
  <si>
    <t>HA0114; Ziff. 5.1</t>
  </si>
  <si>
    <t>HA0114; Ziff. 5.3</t>
  </si>
  <si>
    <t>HA0114; Ziff. 5.2</t>
  </si>
  <si>
    <t>HA0114; Ziff. 5.4</t>
  </si>
  <si>
    <t>HA0114; Ziff. 6.2.1 / Leistungsübersicht</t>
  </si>
  <si>
    <t>HA0114; Ziff. 6.2.1 / 6.2.3</t>
  </si>
  <si>
    <t>HA0114; Ziff. 6.2.2</t>
  </si>
  <si>
    <t>HA0114; Ziff. 6.2.3</t>
  </si>
  <si>
    <t>HA0114; Ziff. 6.2.4</t>
  </si>
  <si>
    <t>Europa (mit max. 2
abgeschlossenen Wohnungen)</t>
  </si>
  <si>
    <t>HA0114; Ziff. 3.1.2 / 3.2.1 / 7.3</t>
  </si>
  <si>
    <t>HA0114; Ziff. 3.1.1 / 3.2.1 / 7.3</t>
  </si>
  <si>
    <t>HA0114; Ziff. 3.1. / 3.2.1 / 7.3</t>
  </si>
  <si>
    <t>HA0114; Ziff. 3.1.3 / 3.2.1 / 7.3</t>
  </si>
  <si>
    <t>Deutschland
(Garagen/Gärten auch Europa)</t>
  </si>
  <si>
    <t>HA0114; Ziff. 8</t>
  </si>
  <si>
    <t>HA0114; Ziff. 9.2.1</t>
  </si>
  <si>
    <t>HA0114; Ziff. 9.1</t>
  </si>
  <si>
    <t>AHB 2008
Stand 07-2013</t>
  </si>
  <si>
    <t>HA0114; Ziff. 12.3</t>
  </si>
  <si>
    <t>HA0114; Ziff. 12.2</t>
  </si>
  <si>
    <t>HA0114; Ziff. 12.2.1</t>
  </si>
  <si>
    <t>HA0114; Ziff. 12.2.2</t>
  </si>
  <si>
    <t>HA0114; Ziff. 12.4</t>
  </si>
  <si>
    <t>HA0114; Ziff. 12.3.1</t>
  </si>
  <si>
    <t>HA0114; Ziff. 13</t>
  </si>
  <si>
    <t>alleinstehende Angehörige
(abwählbar)</t>
  </si>
  <si>
    <t>HA0114; Ziff. 12.2.2 / HA0070</t>
  </si>
  <si>
    <t>HA0069 / HA0070</t>
  </si>
  <si>
    <t>HA0114; Ziff. 7.1 / HR0075</t>
  </si>
  <si>
    <t>HA0084 / HA0085 /
Leistungsübersicht</t>
  </si>
  <si>
    <t>HA0087 / Leistungsübersicht</t>
  </si>
  <si>
    <t>HA0087; Ziff. 2</t>
  </si>
  <si>
    <t>HA9006 ; Ziff. 4.2</t>
  </si>
  <si>
    <t>HA9006; Ziff. 7.14.1</t>
  </si>
  <si>
    <t>BBH; Ziff. 2.1</t>
  </si>
  <si>
    <t>BBH; Ziff. 2.3</t>
  </si>
  <si>
    <t>BBH; Ziff. 2.2 / Ziff. 2.5</t>
  </si>
  <si>
    <t>BBH; Ziff. 2.2 (1) / Ziff. 2.5</t>
  </si>
  <si>
    <t>BBH; Ziff. 2.2 (2) / Ziff. 2.5</t>
  </si>
  <si>
    <t>max. 1 Jahr
(auch Enkelkinder)</t>
  </si>
  <si>
    <t>BBH; Ziff. 2.2 (1)</t>
  </si>
  <si>
    <t>BBH; Ziff. 2.2 (3)</t>
  </si>
  <si>
    <t>BBH; Ziff. 2.4</t>
  </si>
  <si>
    <t>ja, sofern unverheiratet</t>
  </si>
  <si>
    <t>BBH; Ziff. 2.6</t>
  </si>
  <si>
    <t>BBH; Ziff. 2.8</t>
  </si>
  <si>
    <t>BBH; Ziff. 2.7</t>
  </si>
  <si>
    <t>BBH; Ziff. 2.9</t>
  </si>
  <si>
    <t>max. 1 Jahr (Minderjährige)
(auch Austauschschüler)</t>
  </si>
  <si>
    <t>BBH; Ziff. 3.1</t>
  </si>
  <si>
    <t>BBH; Ziff. 2.10</t>
  </si>
  <si>
    <t>BBH; Ziff. 2.12</t>
  </si>
  <si>
    <t>BBH; Ziff. 2.13</t>
  </si>
  <si>
    <t>BBH; Ziff. 2.15</t>
  </si>
  <si>
    <t>BBH; Ziff. 3.3</t>
  </si>
  <si>
    <t>BBH; Ziff. 3.4</t>
  </si>
  <si>
    <t>BBH; Ziff. 3.5</t>
  </si>
  <si>
    <t>BBH; Ziff. 4.1 (1) / Ziff. 4.2 (2)</t>
  </si>
  <si>
    <t>BBH; Ziff. 4.1 (3) / Ziff. 4.2 (2)</t>
  </si>
  <si>
    <t>BBH; Ziff. 4.3 (2)</t>
  </si>
  <si>
    <t>BBH; Ziff. 4.3 (3)</t>
  </si>
  <si>
    <t>BBH; Ziff. 4.1 (2) / Ziff. 4.2 (1) / (2)</t>
  </si>
  <si>
    <t>EU / EFTA (+selbstgenutztes Büro/ Praxis, sofern gewerbl. Anteil &lt; 50%)</t>
  </si>
  <si>
    <t>BBH; Ziff. 4.3 (3) b)</t>
  </si>
  <si>
    <t>max. eins in
Deutschland</t>
  </si>
  <si>
    <t>Wohnung in selbst bewohntem Zweifamilienhaus in Deutschland</t>
  </si>
  <si>
    <t>max. 8 Betten (mit Frühstück, nicht gewerblich, ohne Personal)</t>
  </si>
  <si>
    <t>BBH; Ziff. 4.3 (4)</t>
  </si>
  <si>
    <t>BBH; Ziff. 4.3 (5)</t>
  </si>
  <si>
    <t>BBH; Ziff. 4.3 (6)</t>
  </si>
  <si>
    <t>BBH; Ziff. 4.4</t>
  </si>
  <si>
    <t>BBH; Ziff. 5.1 (3)</t>
  </si>
  <si>
    <t>BBH; Ziff. 5.2 (1) / (3)</t>
  </si>
  <si>
    <t>BBH; Ziff. 5.2 (1) / (3) / Ziff. 5.3</t>
  </si>
  <si>
    <t>bis 10.000 €; 250 € SB 
(keine zeitliche Begrenzung) 
 auch medizinische Diagnosegeräte</t>
  </si>
  <si>
    <t>BBH; Ziff. 5.4</t>
  </si>
  <si>
    <t>Ansprüche von Kollegen bis 2.500 € (keine Wertsachen)</t>
  </si>
  <si>
    <t>BBH; Ziff. 6.1</t>
  </si>
  <si>
    <t>Blinden- oder Begleithund</t>
  </si>
  <si>
    <t>BBH; Ziff. 6.2</t>
  </si>
  <si>
    <t>BBH; Ziff. 7.2 (1)</t>
  </si>
  <si>
    <t>ja 
(auch Golfwagen auf Golfplätzen)</t>
  </si>
  <si>
    <t>BBH; Ziff. 7.2 (2)</t>
  </si>
  <si>
    <t>BBH; Ziff. 7.2 (3)</t>
  </si>
  <si>
    <t>BBH; Ziff. 7.2 (3) 1.</t>
  </si>
  <si>
    <t>Segelboote: 30 qm Segelfläche
Motorboote: max. 55 kW / 75 PS</t>
  </si>
  <si>
    <t>BBH; Ziff. 7.2 (1) / (2) / (3)</t>
  </si>
  <si>
    <t>BBH; Ziff. 8.1</t>
  </si>
  <si>
    <t>BBH; Ziff. 8.4</t>
  </si>
  <si>
    <t>BBH; Ziff. 9</t>
  </si>
  <si>
    <t>BBH; Ziff. 10</t>
  </si>
  <si>
    <t>BBH; Ziff. 11.1</t>
  </si>
  <si>
    <t>BBH; Ziff. 11.2 (1)</t>
  </si>
  <si>
    <t>BBH; Ziff. 13.1</t>
  </si>
  <si>
    <t>BBH; Ziff. 14.3</t>
  </si>
  <si>
    <t>BBH; Ziff. 15.4 / Ziff. 15.5</t>
  </si>
  <si>
    <t>BBH; Ziff. 16.1</t>
  </si>
  <si>
    <t>BBH; Ziff. 16.3</t>
  </si>
  <si>
    <t>BBH; Ziff. 16.2 (1) / (2)</t>
  </si>
  <si>
    <t>BBH; Ziff. 16.4</t>
  </si>
  <si>
    <t>BBH; Ziff. 17</t>
  </si>
  <si>
    <t>BBH; Ziff. 18.1</t>
  </si>
  <si>
    <t>BBH; Ziff. 18.2</t>
  </si>
  <si>
    <t>BBH; Ziff. 18.3</t>
  </si>
  <si>
    <t>BBH; Ziff. 18.1 (2) / Ziff. 18.2 (2) / Ziff. 18.3 (2)</t>
  </si>
  <si>
    <t>BBH; Ziff. 19</t>
  </si>
  <si>
    <t>BBH; Ziff. 20</t>
  </si>
  <si>
    <t>AHB; Ziff. 34.1</t>
  </si>
  <si>
    <t>AHB; Ziff. 33</t>
  </si>
  <si>
    <t>ja
(sofern vereinbart)</t>
  </si>
  <si>
    <t>sofern vereinbart bis 1.500 qm
(in EU/EFTA)</t>
  </si>
  <si>
    <t>sofern vereinbart
(Deutschland)</t>
  </si>
  <si>
    <t>bei Kombi-Policen mit 
mind. 3 Verträgen / 3 Jahren Laufzeit</t>
  </si>
  <si>
    <t>ABC Privatschutz</t>
  </si>
  <si>
    <t>Nachversicherungsschutz für aus dem Vertrag ausscheidende versicherte Personen (sofern der Folgevertrag bei dem jeweiligem Versicherer eingedeckt wird)</t>
  </si>
  <si>
    <t>Abhandenkommen von fremden Vereinsschlüsseln und Schlüsseln aus Ehrenämtern (nicht Schlüssel zu Wertbehältnissen, Möbeln und sonstigen Sachen)</t>
  </si>
  <si>
    <t>Mallorca-Deckung (gelegentlicher Gebrauch fremder, versicherungspflichtiger Kfz im europäischen Ausland)</t>
  </si>
  <si>
    <t>minderjährige, nicht in eingetragener Lebenspartnerschaft lebende Kinder (auch Stief-, Adoptiv- und Pflegekinder)</t>
  </si>
  <si>
    <t>in Schul- oder unmittelbar anschließender beruflicher Erstausbildung  (Lehre / Studium (auch Bachelor- und unmittelbar anschließender Masterstudiengang)</t>
  </si>
  <si>
    <t>Gegenseitige Haftpflichtansprüche versicherter Personen untereinander (nur Personenschäden, keine Sachschäden)</t>
  </si>
  <si>
    <t>fremde Segelboote, Motorboote (gelegentlicher Gebrauch sofern keine behördliche Erlaubnis erforderlich)</t>
  </si>
  <si>
    <t>AHB 2002
Stand 01-2002</t>
  </si>
  <si>
    <t>Einfamilienhaus in Europa</t>
  </si>
  <si>
    <t>eigene Surfbretter</t>
  </si>
  <si>
    <t>ja 
(auch Schäden an Lehrgeräten bis 5‰ der VS, 100 € SB)</t>
  </si>
  <si>
    <t>50 l/kg
max. 250 l/kg gesamt</t>
  </si>
  <si>
    <t>bis 3.000 l/kg</t>
  </si>
  <si>
    <t>bis 3‰ der VS</t>
  </si>
  <si>
    <t>bis 1‰ der VS</t>
  </si>
  <si>
    <t>BBR Spezial; Ziff. 14</t>
  </si>
  <si>
    <t>BBR Spezial; Ziff. 1</t>
  </si>
  <si>
    <t>BBR Spezial; Ziff. 13</t>
  </si>
  <si>
    <t>BBR Spezial; Ziff. 11</t>
  </si>
  <si>
    <t>BBR Spezial; Ziff. 8</t>
  </si>
  <si>
    <t>BBR Spezial; Ziff. 9</t>
  </si>
  <si>
    <t>BBR Spezial; Ziff. 7</t>
  </si>
  <si>
    <t>BBR Spezial; Ziff. 20</t>
  </si>
  <si>
    <t>BBR Spezial; Ziff. 6</t>
  </si>
  <si>
    <t>BBR Spezial; Ziff. 18</t>
  </si>
  <si>
    <t>BBR Spezial; Ziff. 10</t>
  </si>
  <si>
    <t>BBR Spezial; Ziff. 17</t>
  </si>
  <si>
    <t>BBR Spezial; Ziff. 16</t>
  </si>
  <si>
    <t>BBR Spezial; Ziff. 3</t>
  </si>
  <si>
    <t>BBR Spezial; Ziff. 2</t>
  </si>
  <si>
    <t>BBR Spezial; Ziff. 5</t>
  </si>
  <si>
    <t>BBR Spezial; Ziff. 15</t>
  </si>
  <si>
    <t>BBR Spezial; Ziff. 12 b)</t>
  </si>
  <si>
    <t>BBR Spezial; Ziff. 12 a)</t>
  </si>
  <si>
    <t>Versicherungsschein</t>
  </si>
  <si>
    <t>AHB; §2</t>
  </si>
  <si>
    <t>Europa
(1 Schrebergarten in Deutschland)</t>
  </si>
  <si>
    <t>BBR Komfort; Ziff. 1.1.3.3 / BBR Spezial; Ziff. 3</t>
  </si>
  <si>
    <t>BBR Komfort; Ziff. 1.1.1</t>
  </si>
  <si>
    <t>BBR Komfort; Ziff. 1.1.3.3</t>
  </si>
  <si>
    <t>BBR Komfort; Ziff. 1.1.4</t>
  </si>
  <si>
    <t>BBR Komfort; Ziff. 1.1.5</t>
  </si>
  <si>
    <t>BBR Komfort; Ziff. 1.1.6</t>
  </si>
  <si>
    <t>BBR Komfort; Ziff. 1.1.7</t>
  </si>
  <si>
    <t>BBR Komfort; Ziff. 1.1.8</t>
  </si>
  <si>
    <t>BBR Komfort; Ziff. 1.2.1.1</t>
  </si>
  <si>
    <t>BBR Komfort; Ziff. 1.2.1.3</t>
  </si>
  <si>
    <t>BBR Komfort; Ziff. 1.2.1.2</t>
  </si>
  <si>
    <t>BBR Komfort; Ziff. 1.2.2</t>
  </si>
  <si>
    <t>BBR Komfort; Ziff. 1.3.1.1</t>
  </si>
  <si>
    <t>BBR Komfort; Ziff. 1.3.1.3</t>
  </si>
  <si>
    <t>Krankenfahrstuhl</t>
  </si>
  <si>
    <t>BBR Komfort; Ziff. 1.3.3</t>
  </si>
  <si>
    <t>BBR Komfort; Ziff. 1.3.4</t>
  </si>
  <si>
    <t>BBR Komfort; Ziff. 1.3.5</t>
  </si>
  <si>
    <t>BBR Komfort; Ziff. 1.4</t>
  </si>
  <si>
    <t>ja
(nicht im Single-Tarif)</t>
  </si>
  <si>
    <t>bis zur nächsten Prämienfälligkeit
(nicht im Single-Tarif)</t>
  </si>
  <si>
    <t>mit geistiger Behinderung
(nicht im Single-Tarif)</t>
  </si>
  <si>
    <t>AHB; §7, Ziff. 2</t>
  </si>
  <si>
    <t>BBR Komfort; Ziff. 1.1</t>
  </si>
  <si>
    <t>BBR Beamte u. Angestellte im ÖD</t>
  </si>
  <si>
    <t>BBR Komfort; Ziff. 1.3.1.3 / BBR Spezial; Ziff. 4</t>
  </si>
  <si>
    <t>bis 15 qm Segelfläche
(keine Motorboote)</t>
  </si>
  <si>
    <t>Janitos Spezial (01-2002)
(MLP Sonderkonzept)</t>
  </si>
  <si>
    <t>bis 5.000 €
(SB 250 €)</t>
  </si>
  <si>
    <t>bis 10.000 €
(SB 150)</t>
  </si>
  <si>
    <t>nur Segelboote  (bis 15 qm Segelfläche)</t>
  </si>
  <si>
    <t>Motorboote bis 5 PS / 3,7 kW
Segelboote (bis 25 qm Segelfläche)</t>
  </si>
  <si>
    <t>SB; I., 3) e)</t>
  </si>
  <si>
    <t>SB; I., 4) a)</t>
  </si>
  <si>
    <t>SB; I., 4) b)</t>
  </si>
  <si>
    <t>SB; I., 5)</t>
  </si>
  <si>
    <t>SB; I., 7)</t>
  </si>
  <si>
    <t>SB; I., 9)</t>
  </si>
  <si>
    <t>SB; I., 10)</t>
  </si>
  <si>
    <t>SB; I., 11)</t>
  </si>
  <si>
    <t>SB; I., 12)</t>
  </si>
  <si>
    <t>SB; I., 13) a) / b)</t>
  </si>
  <si>
    <t>SB; I., 13) c)</t>
  </si>
  <si>
    <t>SB; I., 13) d)</t>
  </si>
  <si>
    <t>ja, auch Betriebspraktika/ Ferienjobs (auch Schäden an Lehrgeräten)</t>
  </si>
  <si>
    <t>SB; I., Ziff. 1)</t>
  </si>
  <si>
    <t>SB; I., Ziff. 3) b)</t>
  </si>
  <si>
    <t>SB; I., Ziff. 3) a)</t>
  </si>
  <si>
    <t>SB; I., Ziff. 3) d)</t>
  </si>
  <si>
    <t>SB; I., Ziff. 3) a) / c)</t>
  </si>
  <si>
    <t>SB; II., Ziff. 1) a)</t>
  </si>
  <si>
    <t>SB; II., Ziff. 1) d)</t>
  </si>
  <si>
    <t>SB; II., Ziff. 1) g)</t>
  </si>
  <si>
    <t>12 Monaten</t>
  </si>
  <si>
    <t>SB; II., Ziff. 2)</t>
  </si>
  <si>
    <t>SB; II., Ziff. 1) b) / f)</t>
  </si>
  <si>
    <t>SB; II., Ziff. 1) c)</t>
  </si>
  <si>
    <t>Studium 
unmittelbar nach der Lehre</t>
  </si>
  <si>
    <t>mit geistiger/körperlicher Behinderung</t>
  </si>
  <si>
    <t>SB; II., Ziff. 1) e)</t>
  </si>
  <si>
    <t>ja
(für Verwandten 1. Grades)</t>
  </si>
  <si>
    <t>SB; III., Ziff. 1)</t>
  </si>
  <si>
    <t>SB; III., Ziff. 1) / IV., Ziff. 23)</t>
  </si>
  <si>
    <t>SB; III., Ziff. 2)</t>
  </si>
  <si>
    <t>SB; III., Ziff. 3)</t>
  </si>
  <si>
    <t>ja (&lt; 25 kg / auch mit Versicherungspflicht)</t>
  </si>
  <si>
    <t>SB; III., Ziff. 4)</t>
  </si>
  <si>
    <t>SB; III., Ziff. 5) a)</t>
  </si>
  <si>
    <t>SB; III., Ziff. 5) b)</t>
  </si>
  <si>
    <t>SB; III., Ziff. 5) b) / c)</t>
  </si>
  <si>
    <t>ja beruflich bis 6 Kinder,
nicht in Betrieben/Institutionen</t>
  </si>
  <si>
    <t>ja
(auch unterirdische Tanks)</t>
  </si>
  <si>
    <t>Verstöße gegen das Allgemeine Gleichbehandlungsgesetz</t>
  </si>
  <si>
    <t>bis 10.000 € (Abhandenkommen: 
150 € SB) (auch elektr. med. Geräte - diese ohne zeitliche Begrenzung)</t>
  </si>
  <si>
    <t>-Schadenfreiheitsrabatt i.H.v. 20% bei mind. 36 Monaten schadenfreiem Verlauf</t>
  </si>
  <si>
    <t>max. 25 km/h;
max. 250 Watt</t>
  </si>
  <si>
    <t>SB; I., Ziff. 14) / Ziff. 15)</t>
  </si>
  <si>
    <t>SB; II., Ziff. 1) b)</t>
  </si>
  <si>
    <t>ja (auch minderjährige Übernachtungsgäste, z.B. Enkel)</t>
  </si>
  <si>
    <t>Personenschäden</t>
  </si>
  <si>
    <t>bis zur nächstens Beitragsälligkeit, mind. 6 Monate</t>
  </si>
  <si>
    <t>SB; II., Ziff. 1) f)</t>
  </si>
  <si>
    <t>Kitesurfbretter</t>
  </si>
  <si>
    <t>SB; III., Ziff. 1) / IV., Ziff. 21)</t>
  </si>
  <si>
    <t>ja 
(auch mit Versicherungspflicht)</t>
  </si>
  <si>
    <t>SB; IV., Ziff. 1)</t>
  </si>
  <si>
    <t>SB; IV., Ziff. 12)</t>
  </si>
  <si>
    <t>SB; IV., Ziff. 8)</t>
  </si>
  <si>
    <t>SB; IV., Ziff. 2) / Leistungsübersicht</t>
  </si>
  <si>
    <t>SB; IV., Ziff. 24)</t>
  </si>
  <si>
    <t>SB; IV., Ziff. 4)</t>
  </si>
  <si>
    <t>SB; IV., Ziff. 27)</t>
  </si>
  <si>
    <t>SB; IV., Ziff. 2)</t>
  </si>
  <si>
    <t>ja 
(max. 6 Monate gemietet)
-auch in Schiffskabinen/ Schlafwagenabteilen-</t>
  </si>
  <si>
    <t>SB; IV., Ziff. 3)</t>
  </si>
  <si>
    <t>SB; IV., Ziff. 5)</t>
  </si>
  <si>
    <t>SB; IV., Ziff. 10)</t>
  </si>
  <si>
    <t>SB; IV., Ziff. 15)</t>
  </si>
  <si>
    <t>SB; IV., Ziff. 14)</t>
  </si>
  <si>
    <t>SB; IV., Ziff. 6)</t>
  </si>
  <si>
    <t>SB; IV., Ziff. 7)</t>
  </si>
  <si>
    <t>SB; IV., Ziff. 11) / Leistungsübersicht</t>
  </si>
  <si>
    <t>SB; IV., Ziff. 22)</t>
  </si>
  <si>
    <t>SB; IV., Ziff. 21)</t>
  </si>
  <si>
    <t>SB; IV., Ziff. 17)</t>
  </si>
  <si>
    <t>SB; IV., Ziff. 20)</t>
  </si>
  <si>
    <t>SB; IV., Ziff. 19) 1 b)</t>
  </si>
  <si>
    <t>SB; IV., Ziff. 19) 1 c)</t>
  </si>
  <si>
    <t>SB; IV., Ziff. 28)</t>
  </si>
  <si>
    <t>SB; IV., Ziff. 9)</t>
  </si>
  <si>
    <t>SB; IV., Ziff. 11)</t>
  </si>
  <si>
    <t>bis 3 Mio. € 
(ab 2.000 € Schadenhöhe)</t>
  </si>
  <si>
    <t>SB; IV., Ziff. 13)</t>
  </si>
  <si>
    <t>SB; IV., Ziff. 16)</t>
  </si>
  <si>
    <t>bis 10.000 Liter
(auch unterirdische Tanks)</t>
  </si>
  <si>
    <t>SB; IV., Ziff. 19)</t>
  </si>
  <si>
    <t>bis 10.000 €, 150 € SB) (Abhandenkommen: 5.000 €, 250 € SB) (auch elektr. med. Geräte)</t>
  </si>
  <si>
    <t>bis 10.000 € Gesamtumsatz
(Alleinunterhalter, Annahmestellen für Sammelbesteller, Änderungsschneiderei, Stickerei, Daten-/ Texterfassung, Fotografen, Friseure, Handel mit Haushaltsreinigungsmitteln/ -waren/ -geräten/ Geschirr, Kosmetikhandel (ohne Herstellung), Kunsthandwerker, Töpfer, Lehrer (nebenberuflich, z.B. Musik-/Sprachlehrer), Markt-/ Meinungsforschung, Souvenirhandel, Schmuckhandel, Tierbetreuung, Übersetzer (ohne Vermögensschäden)) Weitere Tätigkeiten auf Anfage versicherbar</t>
  </si>
  <si>
    <t>bis 15.000 € Gesamtumsatz
(Alleinunterhalter, Annahmestellen für Sammelbesteller, Änderungsschneiderei, Stickerei, Daten-/ Texterfassung, Fotografen, Friseure, Handel mit Haushaltsreinigungsmitteln/ -waren/ -geräten/ Geschirr, Kosmetikhandel (ohne Herstellung), Kunsthandwerker, Töpfer, Lehrer (nebenberuflich, z.B. Musik-/Sprachlehrer), Markt-/ Meinungsforschung, Souvenirhandel, Schmuckhandel, Tierbetreuung, Übersetzer (ohne Vermögensschäden)) Weitere Tätigkeiten auf Anfage versicherbar</t>
  </si>
  <si>
    <t>SB; IV., Ziff. 26)</t>
  </si>
  <si>
    <t>SB; IV., Ziff. 25)</t>
  </si>
  <si>
    <t>max. eine Wohneinheit gesamt oder 
max. 15.000 € BJM in Deutschland</t>
  </si>
  <si>
    <t>max. zwei Wohneinheiten gesamt oder max. 30.000 € BJM in Europa</t>
  </si>
  <si>
    <t>SB; I., 4)</t>
  </si>
  <si>
    <t>SB; I., 8)</t>
  </si>
  <si>
    <t>SB; III.</t>
  </si>
  <si>
    <t>SB; I.</t>
  </si>
  <si>
    <t>bis 5.000 €
(max. 3 Monate gemietet)</t>
  </si>
  <si>
    <t>bis 10.000 €
(max. 3 Monate gemietet)</t>
  </si>
  <si>
    <t>bis 10.000 € 
(250 € SB)</t>
  </si>
  <si>
    <t>bis 6.000 Liter
(auch unterirdische Tanks)</t>
  </si>
  <si>
    <t>SB; IV., Ziff. 12.1)</t>
  </si>
  <si>
    <t>zusätzlich versicherbar:
-allein tätige Raumpfleger</t>
  </si>
  <si>
    <t>BB Berufshaftpflicht</t>
  </si>
  <si>
    <t>BOXplus Extra; F; Ziff. 1.1.5 / BB Berufshaftpflicht</t>
  </si>
  <si>
    <t>BOXplus Standard; F; Ziff. 1.5.5 / BB Berufshaftpflicht</t>
  </si>
  <si>
    <t>5.000 €
150 € SB</t>
  </si>
  <si>
    <t xml:space="preserve"> bis 10.000 €
150 € SB</t>
  </si>
  <si>
    <t xml:space="preserve">bis 100.000 € </t>
  </si>
  <si>
    <t>bis zu 50 l/kg
Gesamtlagermenge 500 l/kg</t>
  </si>
  <si>
    <t>-ab Ablauf des 1. Versicherungsjahres monatliche Kündigung ohne Frist möglich</t>
  </si>
  <si>
    <t>AHB 2013
Stand 10-2013</t>
  </si>
  <si>
    <t>AHB 2008
Stand 09-2012</t>
  </si>
  <si>
    <t>Allianz Familie SicherheitPlus
(Stand 05-2012)</t>
  </si>
  <si>
    <t>BR Familie SicherheitBest
Stand 05-2013</t>
  </si>
  <si>
    <t>176,67 €
145,33 € (mit 150 € SB)</t>
  </si>
  <si>
    <t>geprüft am 03.01.2014</t>
  </si>
  <si>
    <t>124,45 €
103,57 € (mit 150 € SB)</t>
  </si>
  <si>
    <t>BR Familie SicherheitPlus
Stand 05-2013</t>
  </si>
  <si>
    <t>aktuell
(geprüft am 03.01.2014)</t>
  </si>
  <si>
    <t>geprüft am 03.01.2014 (Antragsformular)</t>
  </si>
  <si>
    <t>aktuell
(geprüft am 06.01.2014)</t>
  </si>
  <si>
    <t>70,50 €
52,87 € (mit 150 € SB)</t>
  </si>
  <si>
    <t>53,43 €
40,07 € (mit 150 € SB)</t>
  </si>
  <si>
    <t>145,06 €
116,47 € (200 € SB)</t>
  </si>
  <si>
    <t>109,96 €
88,51 € (200 € SB)</t>
  </si>
  <si>
    <t>87,96 €
70,82 € (200 € SB)</t>
  </si>
  <si>
    <t>116,06 €
93,43 € (200 € SB)</t>
  </si>
  <si>
    <t>AHB 2013
Stand 12-2013</t>
  </si>
  <si>
    <t>wie 04-2013</t>
  </si>
  <si>
    <t>degenia basic
(Stand 05-2011)</t>
  </si>
  <si>
    <t>degenia classic
(Stand 05-2011)</t>
  </si>
  <si>
    <t>degenia optimum
(Stand 05-2011)</t>
  </si>
  <si>
    <t>degenia premium
(Stand 05-2011)</t>
  </si>
  <si>
    <t>51,00 €
38,26 € (mit 150 € SB)</t>
  </si>
  <si>
    <t>76,01 €
57,00 € (mit 150 € SB)</t>
  </si>
  <si>
    <t>59,00 €
44,26 € (mit 150 € SB)</t>
  </si>
  <si>
    <t>64,90 €
48,68 € (mit 150 € SB)</t>
  </si>
  <si>
    <t>99,00 €
55,12 € (mit 150 € SB)</t>
  </si>
  <si>
    <t>73,49 €
55,12 € (mit 150 € SB)</t>
  </si>
  <si>
    <t>geprüft am 06.01.2014</t>
  </si>
  <si>
    <t>Ergo Privatschutz spezial (Familie) (Stand 01-2013)</t>
  </si>
  <si>
    <t>KT; Ziff. 13.4 / Rechner</t>
  </si>
  <si>
    <t>ja
(auch Schlüsselverlust bis 30.000 €)</t>
  </si>
  <si>
    <t>geprüft am 08.01.2014</t>
  </si>
  <si>
    <t>107,10 € (10 Mio. €)
91,03 € (mit 150 € SB)</t>
  </si>
  <si>
    <t>Provinzial Basis
(Stand 01-2009)</t>
  </si>
  <si>
    <t>Provinzial Top
(Stand 01-2009)</t>
  </si>
  <si>
    <t>102,94 € (10 Mio. € pauschal)
75,92 € (mit 150 € SB)</t>
  </si>
  <si>
    <t>124,95 € (10 Mio. € pauschal)
97,70 € (mit 150 € SB)</t>
  </si>
  <si>
    <t>147,56 € (10 Mio. € pauschal)
114,95 € (mit 150 € SB)</t>
  </si>
  <si>
    <t>121,38 € (10 Mio. € pauschal)
89,37 € (mit 150 € SB)</t>
  </si>
  <si>
    <t>geprüft am 09.01.2014</t>
  </si>
  <si>
    <t>aktuell
(geprüft am 09.01.2014)</t>
  </si>
  <si>
    <t>65,47 €
49,48 € (mit 150 € SB)</t>
  </si>
  <si>
    <t>96,71 €</t>
  </si>
  <si>
    <t>71,22 €</t>
  </si>
  <si>
    <t>52,48 €
37,49 € (mit 150 € SB)</t>
  </si>
  <si>
    <t>58,48 €
42,48 € (mit 150 € SB)</t>
  </si>
  <si>
    <t>77,47 €
59,48 € (mit 150 € SB)</t>
  </si>
  <si>
    <t>77,22 €</t>
  </si>
  <si>
    <t>108,71 €</t>
  </si>
  <si>
    <t>ADCURI Basis-Schutz</t>
  </si>
  <si>
    <t>ADCURI Top-Schutz</t>
  </si>
  <si>
    <t>Eigentumswohnung versicherbar</t>
  </si>
  <si>
    <t>BR Forderungsausfall; Ziff. 1.3.5
BR SicherheitBest; Ziff. 1.2</t>
  </si>
  <si>
    <t>BR Forderungsausfall; Ziff. 1.3.5</t>
  </si>
  <si>
    <t>BR SicherheitBest; Ziff. 1.3</t>
  </si>
  <si>
    <t>BR Forderungsausfall; Ziff. 1.3.7 c)</t>
  </si>
  <si>
    <t>bis 0,1% der VS
(ab 1.500 € Schadenhöhe)</t>
  </si>
  <si>
    <t>zusätzlich versicherbar
über ÖltankPlus</t>
  </si>
  <si>
    <t>BR; Ziff. 1.2.4 (6) / BR ÖltankPlus</t>
  </si>
  <si>
    <t>BR; Ziff. 1.2.4 (6) b)</t>
  </si>
  <si>
    <t>BR; Ziff. 1.2.13 (1) b) / Ziff. 1.2.14 (4)</t>
  </si>
  <si>
    <t>Personen, die bis 1 Jahr in den Haushalt eingegliedert werden</t>
  </si>
  <si>
    <t>bis 1% der VS
(=300.000 €)</t>
  </si>
  <si>
    <t>bis 0,1% der VS (=30.000 €)
150 € SB
(keine zeitliche Begrenzung)</t>
  </si>
  <si>
    <t>bis 0,1% der VS (=15.000 €)
150 € SB
(keine zeitliche Begrenzung)</t>
  </si>
  <si>
    <t>bis 1% der VS (=300.000 €),
150 € SB</t>
  </si>
  <si>
    <t>bis 1% der VS (=150.000 €),
150 € SB</t>
  </si>
  <si>
    <t xml:space="preserve">bis 1% der VS (=300.000 €) nicht anlässlich/während berufl. Tätigkeit </t>
  </si>
  <si>
    <t xml:space="preserve">bis 1% der VS (=150.000 €) nicht anlässlich/während berufl. Tätigkeit </t>
  </si>
  <si>
    <t>BR; Ziff. 1.2.7 (2) a) / b)</t>
  </si>
  <si>
    <t>ja, bis 30.000 € auch Schnupperlehren/ Schülerpraktika (max. 6 Wochen; nicht Ferienjobs)
(auch Schäden an Lehrgeräten/ Maschinen)</t>
  </si>
  <si>
    <t>bis 0,1% der VS (30.000 €)</t>
  </si>
  <si>
    <t>bis 0,1% der VS (30.000 €)
(auch versicherte Enkelkinder)</t>
  </si>
  <si>
    <t>bis 0,1% der VS (15.000 €)
(auch versicherte Enkelkinder)</t>
  </si>
  <si>
    <t>ABC PHV (Rechner)</t>
  </si>
  <si>
    <t>BR; Ziff. 1.2.20 / PHV ABC (Rechner)</t>
  </si>
  <si>
    <t>BR; Ziff. 1.2.4 (1) / ABC PHV (Rechner)</t>
  </si>
  <si>
    <t>43,29 €
34,16 € (mit 150 € SB)</t>
  </si>
  <si>
    <t>51,43 € (10 Mio. € pauschal)
40,27 € (mit 1450 € SB)</t>
  </si>
  <si>
    <t>65,82 € (10 Mio. € pauschal)
50,37 € (mit 150 € SB)</t>
  </si>
  <si>
    <t>EU / Schweiz</t>
  </si>
  <si>
    <t>max. 25 km/h 
(auch mit Anfahrhilfe bis 6 km/h)</t>
  </si>
  <si>
    <t>max. 1 Raum</t>
  </si>
  <si>
    <t>Einfamilienhaus/
Doppelhaushälfte</t>
  </si>
  <si>
    <t>ja (auch Kinder von 
mitversicherten Kindern)</t>
  </si>
  <si>
    <t>mit körperlicher/geistiger Behinderung (sofern VN oder Ehepartner Betreuer ist)</t>
  </si>
  <si>
    <t>BBR; Ziff. 2.5</t>
  </si>
  <si>
    <t>dauernd pflegebedürftige Person
(mind. Pfelgestufe 1)</t>
  </si>
  <si>
    <t>Elternteil</t>
  </si>
  <si>
    <t>ja, auch Betriebspraktikum
(auch Schäden an Lehrgeräten und Maschinen)</t>
  </si>
  <si>
    <t>bis zum Erhalt eines Ausbildungs-, Studien- oder Arbeitsplatzes</t>
  </si>
  <si>
    <t>ja (max. 3 Stück &lt; 25 kg / auch mit Versicherungspflicht)</t>
  </si>
  <si>
    <t>Segelfläche bis 20 qm,
Motorstärke bis 80 PS/59 kW</t>
  </si>
  <si>
    <t>EU / Schweiz: unbegrenzt
weltweit: 5 Jahre</t>
  </si>
  <si>
    <t>EU / Schweiz: 3 Jahre
weltweit: 1 Jahr</t>
  </si>
  <si>
    <t>AHB; Ziff. 16.2</t>
  </si>
  <si>
    <t>BBR / Rechner</t>
  </si>
  <si>
    <t>zusätzlich versicherbar:
bis 6.000 € Gesamteinkommen für Erteilung von Musik-/ Fitness-/ Sport-/ Nachhilfeunterricht, Mal-, Bastel-/ Handarbeitskursen, Call-Center-Tätigkeit, Umfragetätig-keiten für Meinungsforschungs-institute, Verteilung von Zeit-schriften/ Prospekten, Mitwirkung an Karnevalsveranstaltungen, Vertrieb von Kosmetik, Kerzen, Schmuck, Reinigungsartikeln, Geschirr, Kochgeräten, Dessous, Ehehygeneartikel, Erstellung/ Vertrieb von Handarbeiten/ Geschenkartikeln</t>
  </si>
  <si>
    <t>ja
(auch Übernachtungsgäste)</t>
  </si>
  <si>
    <t>Einfamilienhaus/Doppelhaushälfte
 in EU / Schweiz (inkl. Einliegerwhg.)</t>
  </si>
  <si>
    <t>EU / Schweiz
(inkl. Einliegerwohnung)</t>
  </si>
  <si>
    <t>max. 3 einzelne Räume</t>
  </si>
  <si>
    <t>AHB; Ziff. 7.4 / Ziff. 2</t>
  </si>
  <si>
    <t>BBR; Ziff. 8.1</t>
  </si>
  <si>
    <t>mit körperlicher/geistiger Behinderung</t>
  </si>
  <si>
    <t>ja, bis 1 Jahr (auch Gastkinder und 
Austauschschüler)</t>
  </si>
  <si>
    <t>ja (auch pflegebedürftige Angehörige, mind. Pflegestufe 1)</t>
  </si>
  <si>
    <t>max. 6</t>
  </si>
  <si>
    <t xml:space="preserve">bis 400.000 € (keine Begrenzung bei 
selbstgenutzt.Ein/Zweifamilienhaus) </t>
  </si>
  <si>
    <t>bis 15.000 €
(50 € SB)</t>
  </si>
  <si>
    <t>ja, max. 6 Kinder</t>
  </si>
  <si>
    <t>ja gewerblich  nicht in Betrieben, etc. (bis 12.000 € Jahresgesamtumsatz)</t>
  </si>
  <si>
    <t>ja (keine Mindestschadenhöhe)
 (auch bei Schäden durch Tierhalter)</t>
  </si>
  <si>
    <t>Segelboote: 15 qm Segelfläche
Motorboote: max. 5 PS / 3,7 kW</t>
  </si>
  <si>
    <t>BBR; I.</t>
  </si>
  <si>
    <t>BBR; II.; Ziff. 1 b)</t>
  </si>
  <si>
    <t>BBR; II.; Ziff. 1 b) / h)</t>
  </si>
  <si>
    <t>BBR; II.; Ziff. 2</t>
  </si>
  <si>
    <t>BBR; II.; Ziff. 4</t>
  </si>
  <si>
    <t>BBR; II.; Ziff. 3</t>
  </si>
  <si>
    <t>BBR; II.; Ziff. 1 c) / e)</t>
  </si>
  <si>
    <t>BBR; V.; Ziff. 1</t>
  </si>
  <si>
    <t>ja
(auch im Haushalt lebende Enkel)</t>
  </si>
  <si>
    <t>BBR; III.; Ziff. 1.1 a)</t>
  </si>
  <si>
    <t>BBR; III.; Ziff. 1.1 b)</t>
  </si>
  <si>
    <t>BBR; III.; Ziff. 1.1 c)</t>
  </si>
  <si>
    <t>BBR; III.; Ziff. 1.1 d)</t>
  </si>
  <si>
    <t>BBR; III.; Ziff. 1.1 / Ziff. 1.1 e)</t>
  </si>
  <si>
    <t>BBR; III.; Ziff. 1.1 f) / Ziff. 1.2 b) ff)</t>
  </si>
  <si>
    <t>bis 10.000 qm (auch land-/ forstwirtschaftl. genutzt im Inland)</t>
  </si>
  <si>
    <t>BBR; III.; Ziff. 1.2 b) aa)</t>
  </si>
  <si>
    <t>BBR; III.; Ziff. 1.2 b) bb)</t>
  </si>
  <si>
    <t>BBR; III.; Ziff. 1.2 b) cc) / dd)</t>
  </si>
  <si>
    <t>max. eine/max. 2 -max. 30.000 € BJM in selbstgenutztem MFH(EU/EFTA)</t>
  </si>
  <si>
    <t>BBR; III.; Ziff. 1.2 b) ee)</t>
  </si>
  <si>
    <t>BBR; III.; Ziff. 1.2 c)</t>
  </si>
  <si>
    <t>BBR; III.; Ziff. 1.2 d)</t>
  </si>
  <si>
    <t>BBR; III.; Ziff. 1.2 h)</t>
  </si>
  <si>
    <t>BBR; III.; Ziff. 1.2 g)</t>
  </si>
  <si>
    <t>BBR; III.; Ziff. 1.2 i)</t>
  </si>
  <si>
    <t>BBR; III.; Ziff. 2</t>
  </si>
  <si>
    <t>BBR; III.; Ziff. 3</t>
  </si>
  <si>
    <t>BBR; III.; Ziff. 3 a)</t>
  </si>
  <si>
    <t>BBR; III.; Ziff. 4</t>
  </si>
  <si>
    <t>BBR; III.; Ziff. 5 / Ziff. 6</t>
  </si>
  <si>
    <t>ja, auch Betriebspraktikum
(auch Beschädigung von Lehrgeräten / Maschinen)</t>
  </si>
  <si>
    <t>BBR; III.; Ziff. 7</t>
  </si>
  <si>
    <t>BBR; III.; Ziff. 8</t>
  </si>
  <si>
    <t>BBR; III.; Ziff. 9</t>
  </si>
  <si>
    <t>ja, nicht in Betrieben und Institutionen</t>
  </si>
  <si>
    <t>BBR; III.; Ziff. 10</t>
  </si>
  <si>
    <t>BBR; III.; Ziff. 11 a)</t>
  </si>
  <si>
    <t>eigener Assistenzhund</t>
  </si>
  <si>
    <t>BBR; III.; Ziff. 11 b) / c)</t>
  </si>
  <si>
    <t>BBR; III.; Ziff. 11 c)</t>
  </si>
  <si>
    <t>ja (auch andere Reit-/Zugtiere)
(auch Reitbeteiligungen)</t>
  </si>
  <si>
    <t>BBR; III.; Ziff. 11 d)</t>
  </si>
  <si>
    <t>BBR; III.; Ziff. 12 a)</t>
  </si>
  <si>
    <t>ja (auch Teilnahme an Radrennen)(+ nicht vers.-pflichtige Landfahrzeuge)</t>
  </si>
  <si>
    <t>max. 25 km/h / 6 km/h Anfahrhilfe;
max. 250 Watt</t>
  </si>
  <si>
    <t>BBR; III.; Ziff. 12 c)</t>
  </si>
  <si>
    <t>BBR; III.; Ziff. 12 d)</t>
  </si>
  <si>
    <t>BBR; III.; Ziff. 12 e)</t>
  </si>
  <si>
    <t>BBR; III.; Ziff. 12 f) / g)</t>
  </si>
  <si>
    <t>BBR; III.; Ziff. 12 g)</t>
  </si>
  <si>
    <t>ja (&lt; 5 kg / auch mit Versicherungspflicht)</t>
  </si>
  <si>
    <t>BBR; III.; Ziff. 12 h)</t>
  </si>
  <si>
    <t>BBR; III.; Ziff. 12 h) / k)</t>
  </si>
  <si>
    <t>ja
(auch Kitebuggys / Wakeboards)</t>
  </si>
  <si>
    <t>BBR; III.; Ziff. 12 i) / j)</t>
  </si>
  <si>
    <t>Segelboote: 15 qm Segelfläche
Motorboote: max. 80 PS / 59 kW</t>
  </si>
  <si>
    <t>BBR; III.; Ziff. 13</t>
  </si>
  <si>
    <t>BBR; III.; Ziff. 14</t>
  </si>
  <si>
    <t>BBR; III.; Ziff. 15</t>
  </si>
  <si>
    <t>BBR; III.; Ziff. 16.1</t>
  </si>
  <si>
    <t>BBR; III.; Ziff. 17.2</t>
  </si>
  <si>
    <t>BBR; III.; Ziff. 18</t>
  </si>
  <si>
    <t>BBR; III.; Ziff. 19</t>
  </si>
  <si>
    <t>AHB; Ziff. 7.16 / BBR; III.; Ziff. 20</t>
  </si>
  <si>
    <t>Diskriminierungen bis 50.000 €
(10% SB, mind. 500 €)</t>
  </si>
  <si>
    <t>Diskriminierungen
bis 100.000 €</t>
  </si>
  <si>
    <t>BBR; III.; Ziff. 21</t>
  </si>
  <si>
    <t>BBR; III.; Ziff. 22.1</t>
  </si>
  <si>
    <t>BBR; III.; Ziff. 22.2</t>
  </si>
  <si>
    <t>BBR; III.; Ziff. 22.3.1 / Ziff. 22.3.2</t>
  </si>
  <si>
    <t>ja (max. 5 Mio. €)
250 € SB</t>
  </si>
  <si>
    <t>BBR; III.; Ziff. 23.1 (2) / Ziff. 23.5</t>
  </si>
  <si>
    <t>BBR; III.; Ziff. 23.7 (4) f)</t>
  </si>
  <si>
    <t>BBR; III.; Ziff. 25</t>
  </si>
  <si>
    <t>bis 12.000 € Gesamtumsatz
(Vertrieb von Kosmetik, Kerzen, Schmuck, Dessous, Geschirr, Kochgeräte, Abhalten von Fitnesskursen, Mitwirkung an Karnevalsveranstaltungen, Musikunterricht, Erteilen von Nachhilfeunterricht)</t>
  </si>
  <si>
    <t>BBR; III.; Ziff. 26</t>
  </si>
  <si>
    <t>BBR; III.; Ziff. 27</t>
  </si>
  <si>
    <t>BBR; III.; Ziff. 28</t>
  </si>
  <si>
    <t>zusätzlich versicherbar
(150 € SB)</t>
  </si>
  <si>
    <t>BBR; VI.; Besondere Klauseln und Vereinbarungen</t>
  </si>
  <si>
    <t>BBR; III.; Ziff. 1.1 f)</t>
  </si>
  <si>
    <t>BBR; III.; Ziff. 1.2 b) cc)</t>
  </si>
  <si>
    <t>BBR; III.; Ziff. 1.2 b) dd)</t>
  </si>
  <si>
    <t>bis 6.000 € Gesamtumsatz
(Vertrieb von Kosmetik, Kerzen, Schmuck, Dessous, Geschirr, Kochgeräte, Abhalten von Fitnesskursen, Mitwirkung an Karnevalsveranstaltungen, Musikunterricht, Erteilen von Nachhilfeunterricht)</t>
  </si>
  <si>
    <t>BBR; III.; Ziff. 28.1</t>
  </si>
  <si>
    <t>BBR; III.; Ziff. 28.2</t>
  </si>
  <si>
    <t>ja (2.500 € SB) 
(auch bei Schäden durch Tierhalter)</t>
  </si>
  <si>
    <t>bis 1.000 € 
(max. 3 Monate, 
keine zeitliche Begrenzung für 
elektr. medizinische Geräte)</t>
  </si>
  <si>
    <t>bis 150.000 €
(2.500 € SB)</t>
  </si>
  <si>
    <t>RBH; A, Ziff. 1.7</t>
  </si>
  <si>
    <t xml:space="preserve">RBH; A, Ziff. 1.3.2 </t>
  </si>
  <si>
    <t>RBH; A, Ziff. 1.3.3 b)</t>
  </si>
  <si>
    <t>RBH; A, Ziff. 1.3.3 c)</t>
  </si>
  <si>
    <t>Angehörige ab Pflegestufe 2</t>
  </si>
  <si>
    <t>RBH; A, Ziff. 1.3.5</t>
  </si>
  <si>
    <t>RBH; A, Ziff. 1.3.8</t>
  </si>
  <si>
    <t>RBH; A, Ziff. 1.3.6</t>
  </si>
  <si>
    <t>RBH; A, Ziff. 3.1.4</t>
  </si>
  <si>
    <t>RBH; A, Ziff. 1.5.21</t>
  </si>
  <si>
    <t>RBH; A, Ziff. 1.6.3. b)</t>
  </si>
  <si>
    <t>RBH; A, Ziff. 1.5.7</t>
  </si>
  <si>
    <t>RBH; A, Ziff. 1.6.4</t>
  </si>
  <si>
    <t>RBH; A, Ziff. 1.5.1</t>
  </si>
  <si>
    <t>RBH; A, Ziff. 1.5.10</t>
  </si>
  <si>
    <t>RBH; A, Ziff. 1.5.17 a)</t>
  </si>
  <si>
    <t>RBH; A, Ziff. 1.6.1 e)</t>
  </si>
  <si>
    <t>RHB; A, Ziff. 1.5.15</t>
  </si>
  <si>
    <t>RBH; A, Ziff. 1.8.7</t>
  </si>
  <si>
    <t>RHB; A, Ziff. 1.5.26 c)</t>
  </si>
  <si>
    <t>RBH; A, Ziff. 1.5.23</t>
  </si>
  <si>
    <t>RBH; A, Ziff. 1.5.26 a)</t>
  </si>
  <si>
    <t>RHB; A, Ziff. 3.1.2</t>
  </si>
  <si>
    <t>RBH; A, Ziff. 1.5.6 a)</t>
  </si>
  <si>
    <t>RBH; A, Ziff. 1.5.5</t>
  </si>
  <si>
    <t>RBH; A, Ziff. 1.5.8 b)</t>
  </si>
  <si>
    <t>RBH; A, Ziff. 1.5.9 a)</t>
  </si>
  <si>
    <t>RBH; A, Ziff. 3.2.2</t>
  </si>
  <si>
    <t>RBH; A, Ziff. 1.5.9 b)</t>
  </si>
  <si>
    <t>RBH; A, Ziff. 1.5.9 c)</t>
  </si>
  <si>
    <t>RBH; A, Ziff. 1.2 a)</t>
  </si>
  <si>
    <t>ja (auch Kinder mitversicherter Kinder)</t>
  </si>
  <si>
    <t>RBH; A, Ziff. 1.3.3 a) / Ziff. 1.3.3 d)</t>
  </si>
  <si>
    <t>RBH; A, Ziff. 1.3.4</t>
  </si>
  <si>
    <t>RBH; I.; Ziff. 1.3.7 / Ziff. 1.5.2</t>
  </si>
  <si>
    <t>ja (auch Übernachtungsgäste &lt; 18 Jahre)</t>
  </si>
  <si>
    <t>RBH; A, Ziff. 1.5.11 a) bb) / cc)</t>
  </si>
  <si>
    <t>RBH; A, Ziff. 1.5.11 a) aa)</t>
  </si>
  <si>
    <t>RBH; A, Ziff. 1.5.11 a) dd)</t>
  </si>
  <si>
    <t>RBH; A, Ziff. 1.5.11 b)</t>
  </si>
  <si>
    <t>RBH; A, Ziff. 1.5.12</t>
  </si>
  <si>
    <t>RHB; A, Ziff. 1.5.14</t>
  </si>
  <si>
    <t>RBH; A, Ziff. 1.5.16 a)</t>
  </si>
  <si>
    <t>RBH; A, Ziff. 1.5.17 b)</t>
  </si>
  <si>
    <t xml:space="preserve">RBH; A, Ziff. 1.5.19 a) </t>
  </si>
  <si>
    <t>ja (auch Radrennen sowie Training hierfür)</t>
  </si>
  <si>
    <t>RBH; A, Ziff. 1.5.20</t>
  </si>
  <si>
    <t>RBH; A, Ziff. 1.5.22</t>
  </si>
  <si>
    <t>RBH; A, Ziff. 1.5.25</t>
  </si>
  <si>
    <t>RBH; A, 1.5.26 a) / b)</t>
  </si>
  <si>
    <t>max. 30 m Seillänge / 15 qm Segel (+ Strand-, Strandsteh-/Eissegler)</t>
  </si>
  <si>
    <t>RBH; A, Ziff. 1.5.26 d) / e)</t>
  </si>
  <si>
    <t>RBH; A, Ziff. 1.6.2 a) / c)</t>
  </si>
  <si>
    <t>250 € SB
(keine zeitliche Begrenzung)
(SB entfällt für elektr. medizinische Geräte)</t>
  </si>
  <si>
    <t>RBH; A, Ziff. 1.6.3. b) / Ziff. 1.8.4</t>
  </si>
  <si>
    <t>bis 100.000 € (auch demenzkranke Erwachsene)</t>
  </si>
  <si>
    <t>RBH; A, Ziff. 1.8.1 a)</t>
  </si>
  <si>
    <t>RBH; A, Ziff. 1.8.1 b)</t>
  </si>
  <si>
    <t>bis 6.000 € Jahresumsatz
(Erteilung von Nachhilfe-/ Musikunterricht, nebenberufliche Tätigkeit als Alleinunterhalter)</t>
  </si>
  <si>
    <t>RBH; A, Ziff. 1.8.2 a)</t>
  </si>
  <si>
    <t>RBH; A, Ziff. 1.8.3</t>
  </si>
  <si>
    <t>RBH; A, Ziff. 1.8.5</t>
  </si>
  <si>
    <t>RBH; A, Ziff. 1.8.5 c)</t>
  </si>
  <si>
    <t>RBH; A, Ziff. 1.8.6</t>
  </si>
  <si>
    <t>RBH; A, Ziff. 1.8.6 / Ziff. 1.8.7</t>
  </si>
  <si>
    <t>RHB; A, 2</t>
  </si>
  <si>
    <t>ja, auch max. 6 Monate Betriebspraktika
(auch Sachschäden, 250 € SB)</t>
  </si>
  <si>
    <t>RBH; A, Ziff. 1.5.8 a) aa) / c)</t>
  </si>
  <si>
    <t>bis 10.000 Liter (250 € SB f. Schäden an eigenen unbeweglichen Sachen)</t>
  </si>
  <si>
    <t>ja
(auch Klär- und Sickergruben)</t>
  </si>
  <si>
    <t>RBH; A, Ziff. 1.5.8 a) dd)</t>
  </si>
  <si>
    <t>RBH; A, Ziff. 1.5.9 b) / c)</t>
  </si>
  <si>
    <t>RHB; A, Ziff. 3.2.3</t>
  </si>
  <si>
    <t>RBH; B, Ziff. 4.4 b)</t>
  </si>
  <si>
    <t>KT; Ziff. 1.4 / Tarif</t>
  </si>
  <si>
    <t>bis 50.000 € 
(auch bei Demenz im Senior-Tarif)</t>
  </si>
  <si>
    <t>KT; Ziff. 2.4 / Tarif</t>
  </si>
  <si>
    <t>ausscheidende Kinder bis zum Ende des laufenden Versicherungsjahrs</t>
  </si>
  <si>
    <t>bis zur Heirat/erstmaligen Eintritt in ein Arbeitsverhältnis (beliebiger Ort)</t>
  </si>
  <si>
    <t>ja 
(auch Gastkinder)</t>
  </si>
  <si>
    <t>KT; Ziff. 2.6</t>
  </si>
  <si>
    <t>KT; Ziff. 4.3 / Ziff. 4.4</t>
  </si>
  <si>
    <t>KT; Ziff. 4.8</t>
  </si>
  <si>
    <t>KT; Ziff. 4.14 / Baustein Haus &amp; Grund</t>
  </si>
  <si>
    <t>KT; Ziff. 4.15 / Leistungsübersicht</t>
  </si>
  <si>
    <t>KT; Ziff. 4.17</t>
  </si>
  <si>
    <t>KT; Ziff. 4.20 / Leistungsübersicht</t>
  </si>
  <si>
    <t>KT; Ziff. 4.21</t>
  </si>
  <si>
    <t>KT; Ziff. 4.22 / Baustein Haus &amp; Grund</t>
  </si>
  <si>
    <t>Baustein Haus &amp; Grund</t>
  </si>
  <si>
    <t>zusätzlich versicherbar 
(eine WE in selbst bewohntem ZFH)</t>
  </si>
  <si>
    <t>bis 50.000 €
(keine zeitliche Begrenzung)</t>
  </si>
  <si>
    <t>ja (ab 1.500 € Schadenhöhe)
 (auch bei Schäden durch Tierhalter)</t>
  </si>
  <si>
    <t>Tarif / Leistungsübersicht</t>
  </si>
  <si>
    <t>KT; Ziff. 3.1 / Leistungsübersicht</t>
  </si>
  <si>
    <t>AHB 2013
Stand 01-2014</t>
  </si>
  <si>
    <t>B68
Stand 12-2013</t>
  </si>
  <si>
    <t>ja (&lt; 20 kg) 
(mit Motor/Treibsätzen: &lt; 5 kg)</t>
  </si>
  <si>
    <t>ja (auch gezähmte Kleintiere/Bienen sowie Nutztiere zu eigenem Zweck)</t>
  </si>
  <si>
    <t>unbebaute Grundstücke bis 10.000 qm Gesamtfläche (+Verpachtung)</t>
  </si>
  <si>
    <t>100 l/kg je Behältnis,
keine Gesamtbegrenzung</t>
  </si>
  <si>
    <t>ja, auch nicht schuldhaft verloren
(auch Kfz-/Möbelschlüssel)</t>
  </si>
  <si>
    <t>nur in Verbindung mit der XXL-Unfallversicherung (max. 3 Jahre)</t>
  </si>
  <si>
    <t>ja (keine Mindestschadenhöhe)
(auch bei Schäden durch Tierhalter)</t>
  </si>
  <si>
    <t>B68; §2, Ziff. 1 d)</t>
  </si>
  <si>
    <t>verheiratete Kinder / Schwieger-kinder / Enkelkinder / Geschwister</t>
  </si>
  <si>
    <t>B68; §2, Ziff. 1 d) / Verbindliche Erläuterungen</t>
  </si>
  <si>
    <t>weitere Studiengänge nach dem Studium</t>
  </si>
  <si>
    <t>B68; §2, Ziff. 1 d) / e) / Verbindliche Erläuterungen</t>
  </si>
  <si>
    <t>B68; §2, Ziff. 1 b) / Verbindliche Erläuterungen</t>
  </si>
  <si>
    <t>B68; §2, Ziff. 4 / Verbindiche Erläuterungen zu § 1</t>
  </si>
  <si>
    <t>B68; §2, Ziff. 5 a)</t>
  </si>
  <si>
    <t>B68; §2, Ziff. 5 c) / d) / Verbindliche Erläuterungen</t>
  </si>
  <si>
    <t>B68; §2, Ziff. 6</t>
  </si>
  <si>
    <t>B68; §4, Ziff. 1 a) / Verbindliche Erläuterungen</t>
  </si>
  <si>
    <t>B68; §4, Ziff. 1 b) / Verbindliche Erläuterungen</t>
  </si>
  <si>
    <t>B68; §4, Ziff. 1 c) / Verbindliche Erläuterungen</t>
  </si>
  <si>
    <t>ja, auch Betriebspraktika / Ferienjobs
(auch Schäden an Einrichtungen/ Lehrmitteln/ Gebäuden)</t>
  </si>
  <si>
    <t>B68; §4, Ziff. 1 f) / Verbindliche Erläuterungen</t>
  </si>
  <si>
    <t>B68; §5, Ziff. 1 a) / b) / Verbindliche Erläuterungen</t>
  </si>
  <si>
    <t>ja (+ Golfwagen, Kinderfahrzeuge,
Aufsitzrasenmäher, Schneeräumer)</t>
  </si>
  <si>
    <t>B68; Verbindiche Erläuterungen zu § 5</t>
  </si>
  <si>
    <t>B68; §5, Ziff. 5 / Verbindliche Erläuterungen</t>
  </si>
  <si>
    <t>Rabattausgleich in Kfz-Haftpflicht (Mehrprämie der ersten 5 Jahre)</t>
  </si>
  <si>
    <t>B68; §5, Ziff. 1 c) / Verbindliche Erläuterungen</t>
  </si>
  <si>
    <t>B68; §5, Ziff. 1 d) / Verbindliche Erläuterungen</t>
  </si>
  <si>
    <t>B68; §5, Ziff. 1 d)</t>
  </si>
  <si>
    <t>ja (Motorboote ohne Führerscheinpflicht)</t>
  </si>
  <si>
    <t>B68; §6 / Verbindliche Erläuterungen</t>
  </si>
  <si>
    <t>B68; §6 c) / Verbindliche Erläuterungen zu § 6</t>
  </si>
  <si>
    <t>B68; §6 a)</t>
  </si>
  <si>
    <t>B68; §7, Ziff. 1 b) / Ziff. 7 / Verbindliche Erläuterungen</t>
  </si>
  <si>
    <t>B68; §3 k) / Verbindiche Erläuterungen zu § 1</t>
  </si>
  <si>
    <t>B68; §4, Ziff. 2 a) / kein Ausschluss / Leistungsübersicht</t>
  </si>
  <si>
    <t>B68; §3 k)</t>
  </si>
  <si>
    <t>B01 / Verbindliche Erläuterungen /
B68; §5, Ziff. 4</t>
  </si>
  <si>
    <t>B68; §7, Ziff. 1 g) / Ziff. 2 e) / Ziff. 7</t>
  </si>
  <si>
    <t>B68; § 9</t>
  </si>
  <si>
    <t xml:space="preserve">B68; §9 / §10, Ziff. 2 </t>
  </si>
  <si>
    <t>ja 
(keine zeitliche Begrenzung;
auch Abhandenkommen)</t>
  </si>
  <si>
    <t xml:space="preserve">B62(AHB); §4 </t>
  </si>
  <si>
    <t>B68; §10, Ziff. 1.4 c)</t>
  </si>
  <si>
    <t>B68; §11 / Rechner</t>
  </si>
  <si>
    <t>ja (+Kfz-/ Möbel-/ private Tresor-schlüssel) auch ohne Verschulden</t>
  </si>
  <si>
    <t>B68; §10, Ziff. 1.2 / Ziff. 1.4 b) / §12 c)</t>
  </si>
  <si>
    <t>B68; §10, Ziff. 1.4 / §12 c)</t>
  </si>
  <si>
    <t>Pers.-Schäden: ja / Sonstige: bis 100.000 € (+demente Personen)</t>
  </si>
  <si>
    <t>B68; §8, Ziff. 5 / §3 - kein Ausschluss</t>
  </si>
  <si>
    <t>-keine Kündigungsfrist
-Rabattausgleich in Kfz-Haftpflicht bis 5 Jahre bei Unfall mit geliehenem Kfz (auch Be-/Entladeschäden mit eigenem Kfz)</t>
  </si>
  <si>
    <t>ja, auch Betriebspraktika 
(für versicherte Kinder, 
max. 6 Monate)</t>
  </si>
  <si>
    <t>RBH; A, Ziff. 1.3.3 a) / d)</t>
  </si>
  <si>
    <t>RBH; A, Ziff. 1.5.3 a) aa) / bb)</t>
  </si>
  <si>
    <t>ja (Segelboote ohne Kajüte, 
max. 7 m Länge)</t>
  </si>
  <si>
    <t>RBH; A, Ziff. 1.5.8 a) cc)</t>
  </si>
  <si>
    <t>BBR; Ziff. 8.7 (2) / ergänzend: BGB; §827 bis §829</t>
  </si>
  <si>
    <t>BBR; Ziff. 8.8 (2) / ergänzend: BGB; §827 bis §829</t>
  </si>
  <si>
    <t>EU / EFTA und weitere: unbegrenzt;
weltweit: 2 Jahre</t>
  </si>
  <si>
    <t>HPB; A.2.1.2 / 2.4</t>
  </si>
  <si>
    <t xml:space="preserve">HPB; A.2.1.4 </t>
  </si>
  <si>
    <t>bis 3 Mio. €
(ab 1.500 € Schadenhöhe)</t>
  </si>
  <si>
    <t>bis 6.000 € Gesamtumsatz
( Austragen von Zeitungen, Flohmarkt-/ Basarverkauf, Erteilung von Nachhilfe- oder Musikunterricht/ Fitnesskursen, Vertrieb von Kosmetik/ Haushaltsartikeln/ Bekleidung/ Schmuck)</t>
  </si>
  <si>
    <t>im Rahmen des eigenen Haushalts
(bis 6.000 € Jahresumsatz)</t>
  </si>
  <si>
    <t>HPB; A.9.1 / Leistungsübersicht</t>
  </si>
  <si>
    <t xml:space="preserve">HPB; A.1.4 </t>
  </si>
  <si>
    <t>HPB; A. 10.1.2 / 10.3 / Leistungsübersicht</t>
  </si>
  <si>
    <t>BPH; § 4, Ziff. 3.1.1</t>
  </si>
  <si>
    <t>BPH; § 4, Ziff. 3.1.2</t>
  </si>
  <si>
    <t>RBE; A.; Ziff. 2.3.1 / Ziff. 2.3.3</t>
  </si>
  <si>
    <t>AHB; Ziff. 7.6 / RBE; Ziff. 2.6</t>
  </si>
  <si>
    <t>ärztlich verordnete 
medizinische Hilfsmittel
bis 5.000 €</t>
  </si>
  <si>
    <t>RBE; A.; Ziff. 4.1 / Ziff. 4.2</t>
  </si>
  <si>
    <t>RBE; A.; Ziff. 5.1 / Ziff. 5.4</t>
  </si>
  <si>
    <t>ja (+gezähmte Kleintiere / Bienen)
+Flurschäden anlässl. Weidehaltung</t>
  </si>
  <si>
    <t>RBE; A.; Ziff. 4.4 / RBE; L.; Ziff. 2.2.5</t>
  </si>
  <si>
    <t>RBE; A.; Ziff. 8 / RBE; L.; Ziff. 3.5.2</t>
  </si>
  <si>
    <t>RBE; A.; Ziff. 8 / RBE; L.; Ziff. 3.1</t>
  </si>
  <si>
    <t>RBE; A.; Ziff. 8 / RBE; L.; Ziff. 3.5.1</t>
  </si>
  <si>
    <t>BB; Ziff. 5.8.2 / 5.11 / 5.12 / 5.15 / 7.1.6 / 7.1.7 / Leistungsübersicht</t>
  </si>
  <si>
    <t>Gothaer
(Stand 02-2013)</t>
  </si>
  <si>
    <t>Gothaer Top
(Stand 02-2013)</t>
  </si>
  <si>
    <t>Gothaer Top Plus
(Stand 02-2013)</t>
  </si>
  <si>
    <t xml:space="preserve">50,56 €
37,93 € (mit 150 € SB) </t>
  </si>
  <si>
    <t>69,53 €
52,15 € (mit 150 € SB)</t>
  </si>
  <si>
    <t>66,88 €
50,16 € (mit 150 € SB)</t>
  </si>
  <si>
    <t>103,24 €
77,43 € (mit 150 € SB)</t>
  </si>
  <si>
    <t>bis 200.000 €; 
auch Abhandenkommen
(keine zeitliche Begrenzung)</t>
  </si>
  <si>
    <t>ja (auch mitversicherte 
deliktunfähige Personen)</t>
  </si>
  <si>
    <t>BB; VII; Ziff. 11</t>
  </si>
  <si>
    <t>BB; VI; Ziff. 1.2</t>
  </si>
  <si>
    <t>BB; II; Ziff. 1 c) / BB; VI; Ziff. 1.1</t>
  </si>
  <si>
    <t>BB; VI; Ziff. 1.3</t>
  </si>
  <si>
    <t>bis 100.000 € 
(auch Eigenleistung)</t>
  </si>
  <si>
    <t>bis 150.000 € 
(auch Eigenleistung)</t>
  </si>
  <si>
    <t>BB; III; Ziff. 12 g) / BB; VI, Ziff. 8.1</t>
  </si>
  <si>
    <t>ja (&lt; 5 kg / auch mit Vers.-pflicht + Mini-Hubschrauber bis 50 Gramm)</t>
  </si>
  <si>
    <t>ja (auch Einfangmaßnahmen bis 10.000 €)</t>
  </si>
  <si>
    <t>BB; VI; Ziff. 11.3</t>
  </si>
  <si>
    <t>-Neuwerterstattung bis Anschaffungspreis 3.000 €, Gegenstand max. 1 Jahr alt</t>
  </si>
  <si>
    <t>Gothaer Garantie Paket / Leistungsübersicht</t>
  </si>
  <si>
    <t>bis zum Ende des laufenden Versicherungsjahrs, max. 12 Monate</t>
  </si>
  <si>
    <t>ja (sofern in häusl. Gemeinschaft, dort gemeldet und unverheiratet)</t>
  </si>
  <si>
    <t>mit geistiger oder körperlicher Behinderung (auch ohne häuslicher Gemeinschaft mit VN (nicht aus-schließlich körperlich Behinderte)</t>
  </si>
  <si>
    <t>BB; III; Ziff. 1.1 d) / Ziff. 1.2 b)</t>
  </si>
  <si>
    <t>bis 50.000 €
(auch Eigenleistung)</t>
  </si>
  <si>
    <t>bis 15 qm Segelfläche 
und max. 15 PS</t>
  </si>
  <si>
    <t>BB; III; Ziff. 22.3</t>
  </si>
  <si>
    <t>ja (vorrübergehend auch Enkelkinder)</t>
  </si>
  <si>
    <t>HPB; A.1.12 / A.1.13 / Leistungsübersicht</t>
  </si>
  <si>
    <t>HPB; A.12.2 / A.12.4 /Leistungsübersicht /Rechner</t>
  </si>
  <si>
    <t>HPB; A.1.5 / Leistungsübersicht</t>
  </si>
  <si>
    <t>HPB; A.3.2.3 / Leistungsübersicht</t>
  </si>
  <si>
    <t>HPB; A.1.11 / Leistungsübersicht</t>
  </si>
  <si>
    <t>HPB; Ziff. 2.2 / Synopse</t>
  </si>
  <si>
    <t>Personen-/Sachschäden: 10 Mio. €
Vermögensschäden: 250.000 €</t>
  </si>
  <si>
    <t>Zusatzbedingungen; §3</t>
  </si>
  <si>
    <t>Zusatzbedingungen; §1</t>
  </si>
  <si>
    <t>zusätzlich versicherbar (inklusive im Tarifs für PVAG / VÖDAG)</t>
  </si>
  <si>
    <t>ja, inkl. Einspeisung ins öffentl. Stromnetz (nur Lieferantenrisiko)</t>
  </si>
  <si>
    <t>Die Bayerische Komfort</t>
  </si>
  <si>
    <t>Die Bayerische Prestige</t>
  </si>
  <si>
    <t>Die Bayerische Smart</t>
  </si>
  <si>
    <t>bis 10 kWp 
(ohne Einspeiserisiko)</t>
  </si>
  <si>
    <t>10 oder 50 Mio. €  (bei 50 Mio. €: 
max. 15 Mio. pro Person)</t>
  </si>
  <si>
    <t>30 Mio. €</t>
  </si>
  <si>
    <t>12,5 Mio. €</t>
  </si>
  <si>
    <t>7,5 Mio. €</t>
  </si>
  <si>
    <t>50 Mio. €
(8 Mio. € pro Einzelperson)</t>
  </si>
  <si>
    <t>7.5 Mio. €</t>
  </si>
  <si>
    <t>50 Mio. €
(20 Mio. € pro Einzelperson)</t>
  </si>
  <si>
    <t>10 oder 20 Mio €</t>
  </si>
  <si>
    <t>5, 10 oder 15 Mio. €</t>
  </si>
  <si>
    <t xml:space="preserve">15 Mio. € </t>
  </si>
  <si>
    <t>15 Mio. € (max. 10 Mio. € je geschädigter Person)</t>
  </si>
  <si>
    <t>geprüft am 20.02.2014</t>
  </si>
  <si>
    <t>bis 10.000 Liter (auch unterirdische Tanks mit Attest)</t>
  </si>
  <si>
    <t>BBR; Ziff. 4.2 (5) / Ziff. 12 / unterirdische nicht ausgeschlossen</t>
  </si>
  <si>
    <t>BBR; Ziff. 4.2 (5) / unterirdische nicht ausgeschlossen</t>
  </si>
  <si>
    <t>bis 10.000 €
auch sonstige Personen</t>
  </si>
  <si>
    <t>bis 15.000 € (150 € SB)
(auch Kfz-Schlüssel)</t>
  </si>
  <si>
    <t>BBR; Ziff. 8.9(1) e)</t>
  </si>
  <si>
    <t>BBR; Ziff. 4.1 (3) / Ziff. 4.2 / Ziff. 7.2</t>
  </si>
  <si>
    <t xml:space="preserve">BBR; Ziff. 4.1 (4) </t>
  </si>
  <si>
    <t>bis 6.000 € Jahresumsatz</t>
  </si>
  <si>
    <t>BBR; Ziff. 4.1 (2) / Ziff. 4.2 / Ziff. 7.2; BB sorglos, Ziff. 14</t>
  </si>
  <si>
    <t>BBR; Ziff. 4.1 (1) / Ziff. 4.2 / Ziff. 7.2; BB sorglos, Ziff. 14</t>
  </si>
  <si>
    <t>ja (ab 1.500 € Schadenhöhe)
-über Ausfalldeckung Plus ohne SB</t>
  </si>
  <si>
    <t>unbegrenztes Fassungsvermögen</t>
  </si>
  <si>
    <t>bis 20 Mio. €</t>
  </si>
  <si>
    <t>BBR; Ziff. 6.2 (10)</t>
  </si>
  <si>
    <t>bis 6.000 € Gesamtumsatz
(Flohmarkt-/Basarverkauf, Änderungsschneiderei, Handarbeiten, Zeitungs-/ Zeitschriften-/ Prospektzustellung, Annahme von Sammelbestellungen, Markt-/ Meinungsforschung, Daten-/ Texterfassung, Erteilung von Nachhilfe-/ Musikunterricht/ Fitnesskursen, Vertrieb von Kosmetik/ Kerzen/ Haushaltsartikeln/ Bekleidung/ Dessous/ Schmuck/ Kunsthandwerk</t>
  </si>
  <si>
    <t>AHB 2014 (06-2014)
BBR Prima Plus Sorglos (06-2014)</t>
  </si>
  <si>
    <t>AHB 2014 (06-2014)
BBR Prima Sorglos (06-2014)</t>
  </si>
  <si>
    <t>Senioren:</t>
  </si>
  <si>
    <t xml:space="preserve"> - </t>
  </si>
  <si>
    <t>10 Mio. €
(8 Mio. € pro Einzelperson)</t>
  </si>
  <si>
    <t>ja, auch Betriebspraktika/ Ferienjobs 
(auch Schäden an Ausbildungsge-genständen/ Einrichtungen/ Lehr-geräten/ Maschinen)
travel &amp; work</t>
  </si>
  <si>
    <t>ab 55 Jahren</t>
  </si>
  <si>
    <t>ab 55 jahren</t>
  </si>
  <si>
    <t>vorübergehend im Haushalt
des VN lebend (max. 2 Jahre)</t>
  </si>
  <si>
    <t>ja, auch als Vormund oder Betreuer</t>
  </si>
  <si>
    <t>AVB; Ziff. 6.3.3</t>
  </si>
  <si>
    <t>AVB; Ziff. 6.3.4 (5)</t>
  </si>
  <si>
    <t>AVB; 6.14.2</t>
  </si>
  <si>
    <t>ZB Best-Leistungs-Garantie</t>
  </si>
  <si>
    <t>bis 10.000 € Gesamtumsatz
(Flohmarkt-/Basarverkauf, Änderungsschneiderei, Handarbeiten, Zeitungs-/ Zeitschriften-/ Prospektzustellung, Annahme von Sammelbestellungen, Markt-/ Meinungsforschung, Daten-/ Texterfassung, Erteilung von Nachhilfe-/ Musikunterricht/ Fitnesskursen, Vertrieb von Kosmetik/ Kerzen/ Haushaltsartikeln/ Bekleidung/ Schmuck/ Kunsthandwerk</t>
  </si>
  <si>
    <t>bis 100.000 € 
150 € SB</t>
  </si>
  <si>
    <t>bis 100.000 € (150 € SB)
(auch Kfz-Schlüssel)</t>
  </si>
  <si>
    <t>bis zu 10 Tiere</t>
  </si>
  <si>
    <t>-Haftpflicht aus dem Abbrennen eines Kleinfeuerwerks
Be- und Entladeschäden an fremden Kfz</t>
  </si>
  <si>
    <t>bis 15 qm Segelfläche
und max. 15 PS / 11 kW</t>
  </si>
  <si>
    <t xml:space="preserve">BBR; Ziff. 6.2 (7) </t>
  </si>
  <si>
    <t>ja, inkl. Motor bis 5 kg Fluggewicht</t>
  </si>
  <si>
    <t>BBR; Ziff. 6.2 (7)/ ZB, Ziff. 14</t>
  </si>
  <si>
    <t>Tarifbestimmungen; B.; Ziff. 1.3 / ZB Lehrer</t>
  </si>
  <si>
    <t xml:space="preserve">Versehentliche Obliegenheitsverletzung (Versehensklausel) </t>
  </si>
  <si>
    <t xml:space="preserve"> -</t>
  </si>
  <si>
    <t xml:space="preserve">  - </t>
  </si>
  <si>
    <t xml:space="preserve"> -  </t>
  </si>
  <si>
    <t xml:space="preserve">-Eigenkosten bei undichtem Heizöltank: Reparaturkosten/ Wiederbefüllung bis 2.500 € und Kosten für Leih-Heizgeräte bis 500 €
-Verzicht auf Haftungseinwand der unachtsam abgelegten Brille bis 2.500 € 
-Vertraglich übernommene Haftpflicht bis 1.000 €
-Schäden ohne Haftungsgrundlage bis 1.000 €
-Verzicht auf Leistungsausschluss für private Risiken gem. Ziff. 7.7 - 7.18 AHB
-Verzicht auf Einrede der groben Fahrlässigkeit
</t>
  </si>
  <si>
    <t xml:space="preserve"> Obliegenheitsverletzung gilt nur bei Vorsatz</t>
  </si>
  <si>
    <t>50 Mio. €
(max. 15 Mio. € pro Einzelperson)</t>
  </si>
  <si>
    <t>ja, gewerblich nicht in Betrieben, etc. (bis 6.000 € Jahresgesamtumsatz)</t>
  </si>
  <si>
    <t>BBR; III.; Ziff. 12 b)</t>
  </si>
  <si>
    <t>BBR; III.; Ziff. 22.3.4</t>
  </si>
  <si>
    <t>BBR; III.; Ziff. 23.7 (4) f) / 23.5</t>
  </si>
  <si>
    <t>BBR; V.; Ziff. 1.</t>
  </si>
  <si>
    <t>50 Mio. € (max. 15 Mio. € pro Einzelperson + 10 Mio. für Tiere)</t>
  </si>
  <si>
    <t>BBR; III.; Ziff. 24.1 (2) / Ziff. 24.5</t>
  </si>
  <si>
    <t>BBR; III.; Ziff. 24.7 (4) f)</t>
  </si>
  <si>
    <t>ja (auch geistig behinderte Angehörige)</t>
  </si>
  <si>
    <t xml:space="preserve">ja + Golfwagen, Kinderfahrzeuge,
Aufsitzrasenmäher, Schneeräumer </t>
  </si>
  <si>
    <t>BBR; III.; Ziff. 20 / Ziff. 21</t>
  </si>
  <si>
    <t>BBR; III.; Ziff. 31.1 / Ziff. 31.1.8</t>
  </si>
  <si>
    <t>BBR; III.; Ziff. 24.1 / Ziff. 24.1.8</t>
  </si>
  <si>
    <t>BBR; III.; Ziff. 23.2 a)</t>
  </si>
  <si>
    <t>bis 6.000 Liter (max. 5 Mio. €) 
250 € SB</t>
  </si>
  <si>
    <t>BBR; III.; Ziff. 23.3.1 / Ziff. 23.3.2</t>
  </si>
  <si>
    <t>BBR; III.; Ziff. 23.1</t>
  </si>
  <si>
    <t>ja (auch Einfangmaßnahmen 
bis 10.000 €)</t>
  </si>
  <si>
    <t>ja, max 10 Mio. €</t>
  </si>
  <si>
    <t>ja, max 15 Mio. €
(max. 10 Mio. | für Tiere)</t>
  </si>
  <si>
    <t>bis 50.000 €
(max. 6 Monate, 
keine zeitliche Begrenzung für 
elektr. medizinische Geräte)</t>
  </si>
  <si>
    <t>BBR; III.; Ziff. 29</t>
  </si>
  <si>
    <t>51,00 €</t>
  </si>
  <si>
    <t>64,90 €</t>
  </si>
  <si>
    <t>87,00 €</t>
  </si>
  <si>
    <t>109,00 €</t>
  </si>
  <si>
    <t>59,00 €</t>
  </si>
  <si>
    <t>73,49 €</t>
  </si>
  <si>
    <t>Alte Leipziger classic</t>
  </si>
  <si>
    <t>Alte Leipziger comfort</t>
  </si>
  <si>
    <t>Alte Leipziger compact</t>
  </si>
  <si>
    <t>20 oder 50 Mio. |</t>
  </si>
  <si>
    <t>BBR comfort; Ziff. 7.1</t>
  </si>
  <si>
    <t>BBR comfort; Ziff. 9</t>
  </si>
  <si>
    <t>BBR comfort; Ziff. 6.1</t>
  </si>
  <si>
    <t>BBR comfort; Ziff. 6.2 b)</t>
  </si>
  <si>
    <t>BBR comfort; Ziff. 6.2 a)</t>
  </si>
  <si>
    <t>BBR comfort; Ziff. 5</t>
  </si>
  <si>
    <t>BBR comfort; Ziff. 5 (2)</t>
  </si>
  <si>
    <t>BBR comfort; Ziff. 13</t>
  </si>
  <si>
    <t>BBR comfort; Ziff. 1.5 / Ziff. 1.5.1</t>
  </si>
  <si>
    <t>BBR comfort; Ziff. 1.3</t>
  </si>
  <si>
    <t>BBR comfort; Ziff. 1.6</t>
  </si>
  <si>
    <t>BBR comfort; Ziff. 1.7</t>
  </si>
  <si>
    <t>BBR comfort; Ziff. 1.1</t>
  </si>
  <si>
    <t>BBR comfort; Ziff. 1.8</t>
  </si>
  <si>
    <t>BBR comfort; Ziff. 1.9 (4)</t>
  </si>
  <si>
    <t>BBR comfort; Ziff. 1.9 (1)</t>
  </si>
  <si>
    <t>BBR comfort; Ziff. 1.9 (2)</t>
  </si>
  <si>
    <t>BBR comfort; Ziff. 1.9 (5)</t>
  </si>
  <si>
    <t>BBR comfort; Ziff. 1.9 (3)</t>
  </si>
  <si>
    <t>ja, ausgenommen Eigenanteil</t>
  </si>
  <si>
    <t>BBR comfort; Ziff. 1.9 (6)</t>
  </si>
  <si>
    <t>BBR comfort; Ziff. 1.9 b) bb)</t>
  </si>
  <si>
    <t>BBR comfort; Ziff. 1.9 b) aa)</t>
  </si>
  <si>
    <t>bis max. 8 Fremdenzimmer + Abgabe von Speisen</t>
  </si>
  <si>
    <t>BBR comfort; Ziff. 1.9 b) ee)</t>
  </si>
  <si>
    <t>BBR comfort; Ziff. 1.9 b) dd)</t>
  </si>
  <si>
    <t>BBR comfort; Ziff. 1.9 b) cc)</t>
  </si>
  <si>
    <t>max. eins</t>
  </si>
  <si>
    <t>BBR comfort; Ziff. 1.9 f)</t>
  </si>
  <si>
    <t>bis 15 kW/p</t>
  </si>
  <si>
    <t>BBR comfort; Ziff. 1.10 (1)</t>
  </si>
  <si>
    <t>BBR comfort; Ziff. 1.11</t>
  </si>
  <si>
    <t>ja, ausgenommen Pferde- und Kfz-Rennen sowie Training</t>
  </si>
  <si>
    <t>BBR comfort; Ziff. 1.12</t>
  </si>
  <si>
    <t>ja 
(nicht zu Jagdtzwecken)</t>
  </si>
  <si>
    <t>BBR comfort; Ziff. 1.13</t>
  </si>
  <si>
    <t>BBR comfort; Ziff. 1.14</t>
  </si>
  <si>
    <t>BBR comfort; Ziff. 1.16</t>
  </si>
  <si>
    <t>BBR comfort; Ziff. 1.17</t>
  </si>
  <si>
    <t>BBR comfort; Ziff. 2.1</t>
  </si>
  <si>
    <t>BBR comfort; Ziff. 2.4</t>
  </si>
  <si>
    <t>BBR comfort; Ziff. 2.5</t>
  </si>
  <si>
    <t>ja, eingeschränkt
(siehe div. Vorraussetzungen)</t>
  </si>
  <si>
    <t>BBR comfort; Ziff. 2.6 (2)</t>
  </si>
  <si>
    <t>BBR comfort; Ziff. 2.7 (1)</t>
  </si>
  <si>
    <t>BBR comfort; Ziff. 2.7 (2)</t>
  </si>
  <si>
    <t>-Neuwertentschädigung für irreparabel beschädigte Sachen, welche nicht älter als 1 Jahr sind und Anschaffungspreis &lt; 1.000 €</t>
  </si>
  <si>
    <t>BBR comfort; Ziff. 3 a) dd)</t>
  </si>
  <si>
    <t>BBR comfort; Ziff. 3 a) aa)</t>
  </si>
  <si>
    <t>BBR comfort; Ziff. 3 a) cc) / ee)</t>
  </si>
  <si>
    <t>BBR comfort; Ziff. 3 a) bb) / ee)</t>
  </si>
  <si>
    <t>BBR comfort; Ziff. 4.1</t>
  </si>
  <si>
    <t>BBR comfort; Ziff. 3 c) cc)</t>
  </si>
  <si>
    <t>ja (auch Luftfahrzeuge sofern nicht Versicherungspflichtig)</t>
  </si>
  <si>
    <t>BBR comfort; Ziff. 3 b) / e)</t>
  </si>
  <si>
    <t>Land- und Wasser-Modellfahrzeuge</t>
  </si>
  <si>
    <t>BBR comfort; Ziff. 3 d)</t>
  </si>
  <si>
    <t>BBR comfort; Ziff. 3 c) aa)</t>
  </si>
  <si>
    <t>bis 20 qm Segelfläche
Motorboote bis 15 PS / 11,03 kW</t>
  </si>
  <si>
    <t>BBR comfort; Ziff. 3 c) dd) / ee)</t>
  </si>
  <si>
    <t>BBR comfort; Ziff. 8.6</t>
  </si>
  <si>
    <t>BBR comfort; Ziff. 15 (1)</t>
  </si>
  <si>
    <t>250 l/kg
max. 1000 l/kg gesamt</t>
  </si>
  <si>
    <t>BBR comfort; Ziff. 10.2</t>
  </si>
  <si>
    <t>bis 10.000 Liter
(max. 5 Mio. €) (250 € SB)</t>
  </si>
  <si>
    <t>bis 4 t
(max. 5 Mio. €) (250 € SB)</t>
  </si>
  <si>
    <t>BBR comfort; Ziff. 10.3 / 10.3.1 / 10.3.2</t>
  </si>
  <si>
    <t>BBR comfort; Ziff. 10.1</t>
  </si>
  <si>
    <t>BBR comfort; Ziff. 10.3.1</t>
  </si>
  <si>
    <t>BBR comfort; Ziff. 10.3.4</t>
  </si>
  <si>
    <t>BBR comfort; Ziff. 1.9</t>
  </si>
  <si>
    <t>BBR Leistungsbeschreibung</t>
  </si>
  <si>
    <t>ja (auch Gastkinder und 
Austauschschüler -subsidär-)</t>
  </si>
  <si>
    <t>mit geistiger oder körperlicher Behinderung
(auch in Pflegeheimen)</t>
  </si>
  <si>
    <t>bis zur nächsten Beitragsfälligkeit, mind. 6 Monate</t>
  </si>
  <si>
    <t>BBR classic; Ziff. 1.3</t>
  </si>
  <si>
    <t>BBR comfort; Ziff. 1.4</t>
  </si>
  <si>
    <t>BBR comfort; Ziff. 2.2</t>
  </si>
  <si>
    <t>bis max. 12.000 € Jahresumsatz
Alleinunterhalter, Annahmestelle für Sammelbesteller, Änderungsschneiderei/Stickerei, Daten- und Texterfassung, Erteilung von Fitness- oder Kochkursen, Fotografen, Friseure, Handel mit Haushaltsgeräten /-waren und /-reinigungsmittel, Jugendtraining Kosmetikhandel (ohne Herstellung), Kunsthandwerker/Töpfer, Lehrer (nebenberuflich), Markt- und Meinungsforschung, Mitwirkung an Karnevalsveranstaltungen, Tierbetreuung, Übersetzer, Vertrieb von Schmuck</t>
  </si>
  <si>
    <t>bis max. 6.000 € Jahresumsatz
Alleinunterhalter, Annahmestelle für Sammelbesteller, Änderungsschneiderei/Stickerei, Daten- und Texterfassung, Erteilung von Fitness- oder Kochkursen, Fotografen, Friseure, Handel mit Haushaltsgeräten /-waren und /-reinigungsmittel, Jugendtraining Kosmetikhandel (ohne Herstellung), Kunsthandwerker/Töpfer, Lehrer (nebenberuflich), Markt- und Meinungsforschung, Mitwirkung an Karnevalsveranstaltungen, Tierbetreuung, Übersetzer, Vertrieb von Schmuck</t>
  </si>
  <si>
    <t>BBR classic; Ziff. 1.4 / Ziff. 1.4.1</t>
  </si>
  <si>
    <t>BBR classic; Ziff. 1.5</t>
  </si>
  <si>
    <t>bis 5.000 €
(100 € SB)</t>
  </si>
  <si>
    <t>BBR classic; Ziff. 1.6</t>
  </si>
  <si>
    <t>ja, bei Beschädigung / Vernichtung von Ausbildungsgegenständen / Maschinen bis 10.000 €; (100 € SB)</t>
  </si>
  <si>
    <t>ja, bei Beschädigung / Vernichtung von Ausbildungsgegenständen / Maschinen bis 50.000 €; (100 € SB)</t>
  </si>
  <si>
    <t>BBR classic; Ziff. 1.7</t>
  </si>
  <si>
    <t>BBR classic; Ziff. 1.8 (2)</t>
  </si>
  <si>
    <t>BBR classic; Ziff. 1.8 (1)</t>
  </si>
  <si>
    <t>BBR classic; Ziff. 1.8 (5)</t>
  </si>
  <si>
    <t>BBR classic; Ziff. 1.8 (3)</t>
  </si>
  <si>
    <t>BBR classic; Ziff. 1.8 (4)</t>
  </si>
  <si>
    <t>BBR classic; Ziff. 1.8 b) bb)</t>
  </si>
  <si>
    <t>BBR classic; Ziff. 1.8 b) aa)</t>
  </si>
  <si>
    <t>bis max. 6 Fremdenzimmer + Abgabe von Speisen</t>
  </si>
  <si>
    <t>BBR classic; Ziff. 1.8 b) ee)</t>
  </si>
  <si>
    <t>BBR classic; Ziff. 1.8 b) dd)</t>
  </si>
  <si>
    <t>BBR classic; Ziff. 1.8 b) cc)</t>
  </si>
  <si>
    <t xml:space="preserve">bis 100.000 € (keine Begrenzung bei 
selbstgenutzt.Ein/Zweifamilienhaus) </t>
  </si>
  <si>
    <t>BBR classic; Ziff. 1.8 f)</t>
  </si>
  <si>
    <t>BBR classic; Ziff. 1.8 (6) / Ziff. 1.8 b)</t>
  </si>
  <si>
    <t>BBR classic; Ziff. 1.9 (1)</t>
  </si>
  <si>
    <t>BBR classic; Ziff. 1.10</t>
  </si>
  <si>
    <t>BBR classic; Ziff. 1.11</t>
  </si>
  <si>
    <t>BBR classic; Ziff. 1.12</t>
  </si>
  <si>
    <t>BBR classic; Ziff. 1.13</t>
  </si>
  <si>
    <t>BBR classic; Ziff. 1.15</t>
  </si>
  <si>
    <t>BBR classic; Ziff. 1.16</t>
  </si>
  <si>
    <t>BBR classic; Ziff. 2.1</t>
  </si>
  <si>
    <t>max. 50.000 € (auch Minderjährige nach § 828 BGB)</t>
  </si>
  <si>
    <t>BBR comfort; Ziff.1.1</t>
  </si>
  <si>
    <t>BBR classic; Ziff. 2.4</t>
  </si>
  <si>
    <t>BBR classic; Ziff. 2.5 / Ziff. 2.5 (4)</t>
  </si>
  <si>
    <t>max. 150.000 €
(100 € SB)</t>
  </si>
  <si>
    <t>max. 50.000 €
(10 % mind. 100 € SB)</t>
  </si>
  <si>
    <t>BBR classic; Ziff. 2.6 / Ziff. 2.6 (1)</t>
  </si>
  <si>
    <t>BBR classic; Ziff. 2.6 (2)</t>
  </si>
  <si>
    <t>BBR classic; Ziff. 3 a) cc) / ee)</t>
  </si>
  <si>
    <t>ja + Golfwagen, Krankenfahrstühle,
Aufsitzrasenmäher, Schneeräumer</t>
  </si>
  <si>
    <t>BBR classic; Ziff. 3 a) aa)</t>
  </si>
  <si>
    <t>BBR classic; Ziff. 3 a) dd)</t>
  </si>
  <si>
    <t>BBR classic; Ziff. 3 a) bb)</t>
  </si>
  <si>
    <t>BBR classic; Ziff. 3 c) cc)</t>
  </si>
  <si>
    <t>BBR classic; Ziff. 3. b) / e)</t>
  </si>
  <si>
    <t>BBR classic; Ziff. 3. c) aa)</t>
  </si>
  <si>
    <t>BBR comfort; Ziff. 3 c) aa) / bb)</t>
  </si>
  <si>
    <t>BBR classic; Ziff. 3. d)</t>
  </si>
  <si>
    <t>BBR classic; Ziff. 3. aa) / bb)</t>
  </si>
  <si>
    <t>BBR classic; Ziff. 3. c) dd) / ee)</t>
  </si>
  <si>
    <t>bis 15 qm Segelfläche
Motorboote bis 5 PS / 3,7 kW</t>
  </si>
  <si>
    <t>BBR classic; Ziff. 15 (1)</t>
  </si>
  <si>
    <t>BBR classic; Ziff. 4.1 / Ziff. 4.2</t>
  </si>
  <si>
    <t>BBR classic; Ziff. 1.8</t>
  </si>
  <si>
    <t>BBR classic; Ziff. 10.3.4</t>
  </si>
  <si>
    <t>bis 2. Mio. €
(ab 1.500 € Schadenhöhe)</t>
  </si>
  <si>
    <t>BBR classic; Ziff. 8.3.2 / Ziff. 8.3.4</t>
  </si>
  <si>
    <t>BBR classic; Ziff. 13</t>
  </si>
  <si>
    <t>BBR classic; Ziff. 5 (2)</t>
  </si>
  <si>
    <t>Europa: unbegrenzt
weltweit: 3 Jahr</t>
  </si>
  <si>
    <t>BBR classic; Ziff. 5</t>
  </si>
  <si>
    <t>bis 5.000 €
100 € SB</t>
  </si>
  <si>
    <t>BBR classic; Ziff. 6.2 a)</t>
  </si>
  <si>
    <t>BBR classic; Ziff. 6.2 b)</t>
  </si>
  <si>
    <t>BBR classic; Ziff. 6.1</t>
  </si>
  <si>
    <t>BBR classic; Ziff. 7.1</t>
  </si>
  <si>
    <t>in Höhe der VS (auch für versicherungspflichtige Hunde)</t>
  </si>
  <si>
    <t>BBR classic; Ziff. 9</t>
  </si>
  <si>
    <t>max. 20 Mio. €(max. 15 Mio.€ pro Person)(+versicherungspfl. Hunde)</t>
  </si>
  <si>
    <t>BBR classic; Ziff. 10.2</t>
  </si>
  <si>
    <t>bis 5.000 Liter
(max. 5 Mio. €) (250 € SB)</t>
  </si>
  <si>
    <t>BBR classic; Ziff. 10.3.1/10.3.2/10.3.4</t>
  </si>
  <si>
    <t>BBR classic; Ziff. 10.3.1</t>
  </si>
  <si>
    <t>BBR classic; Ziff. 10.1</t>
  </si>
  <si>
    <t>max. 5 Kinder
(auch Babysitter)</t>
  </si>
  <si>
    <t>BBR compact; Ziff. 7.1</t>
  </si>
  <si>
    <t>BBR compact; Ziff. 9</t>
  </si>
  <si>
    <t>BBR compact; Ziff. 6.1</t>
  </si>
  <si>
    <t>Europa: 3 Jahre
weltweit: 1 Jahre</t>
  </si>
  <si>
    <t>BBR compact; Ziff. 5</t>
  </si>
  <si>
    <t>BBR compact; Ziff. 5 (2)</t>
  </si>
  <si>
    <t>max. 100.000 € (auch Angehörige + Demenz bis 50.000 €)</t>
  </si>
  <si>
    <t>bis 10.000 qm
(auch Vermietung)</t>
  </si>
  <si>
    <t>bis 2. Mio. €
(ab 2.500 € Schadenhöhe)</t>
  </si>
  <si>
    <t>BBR compact; Ziff. 8.3.2 / Ziff. 8.3.4</t>
  </si>
  <si>
    <t>BBR compact; Ziff. 1.1</t>
  </si>
  <si>
    <t>ja, bei Beschädigung / Vernichtung von Ausbildungsgegenständen / Maschinen bis 5.000 €; (100 € SB)</t>
  </si>
  <si>
    <t>BBR compact; Ziff. 1.3</t>
  </si>
  <si>
    <t>BBR compact; Ziff. 2.2</t>
  </si>
  <si>
    <t>BBR compact; Ziff. 3 a) cc) / ee)</t>
  </si>
  <si>
    <t>BBR compact; Ziff. 3 a) aa)</t>
  </si>
  <si>
    <t>BBR compact; Ziff. 3 a) dd)</t>
  </si>
  <si>
    <t>BBR compact; Ziff. 3 a) bb) / ee)</t>
  </si>
  <si>
    <t>BBR compact; Ziff. 1.4</t>
  </si>
  <si>
    <t>BBR compact; Ziff. 4.2</t>
  </si>
  <si>
    <t>bis max. 3 Fremdenzimmer + Abgabe von Speisen</t>
  </si>
  <si>
    <t>BBR compact; Ziff. 1.4 (2)</t>
  </si>
  <si>
    <t>BBR compact; Ziff. 1.4 (1)</t>
  </si>
  <si>
    <t>BBR compact; Ziff. 1.4 (5)</t>
  </si>
  <si>
    <t>BBR compact; Ziff. 1.4 (3)</t>
  </si>
  <si>
    <t>BBR compact; Ziff. 1.4 (4)</t>
  </si>
  <si>
    <t>BBR compact; Ziff. 1.4 b) bb)</t>
  </si>
  <si>
    <t>BBR compact; Ziff. 1.4 b) aa)</t>
  </si>
  <si>
    <t>BBR compact; Ziff. 1.4 f)</t>
  </si>
  <si>
    <t>BBR compact; Ziff. 1.6</t>
  </si>
  <si>
    <t>BBR compact; Ziff. 1.7</t>
  </si>
  <si>
    <t>BBR compact; Ziff. 1.8</t>
  </si>
  <si>
    <t>BBR compact; Ziff. 1.9</t>
  </si>
  <si>
    <t>BBR compact; Ziff. 1.10 / Ziff. 1.11</t>
  </si>
  <si>
    <t>BBR compact; Ziff. 1.11</t>
  </si>
  <si>
    <t>BBR compact; Ziff. 1.12</t>
  </si>
  <si>
    <t>BBR comfort; Ziff. 1.15 / Ziff. 1.16</t>
  </si>
  <si>
    <t>BBR classic; Ziff. 1.14 / Ziff. 1.15</t>
  </si>
  <si>
    <t>BBR compact; Ziff. 3 c) aa)</t>
  </si>
  <si>
    <t>BBR compact; Ziff. 3 c) aa) / bb)</t>
  </si>
  <si>
    <t>BBR compact; Ziff. 3 d)</t>
  </si>
  <si>
    <t>BBR compact; Ziff. 3 b) / e)</t>
  </si>
  <si>
    <t>BBR compact; Ziff. 3 c) cc)</t>
  </si>
  <si>
    <t>BBR compact; Ziff. 10.2</t>
  </si>
  <si>
    <t>BBR compact; Ziff. 10.1</t>
  </si>
  <si>
    <t>BBR compact; Ziff. 2.8</t>
  </si>
  <si>
    <t>BBR Leisstungbeschreibung</t>
  </si>
  <si>
    <t>sofern alleinstehend</t>
  </si>
  <si>
    <t>AHB 2014
Stand 07-2014</t>
  </si>
  <si>
    <t>Alte Leipziger XXL-Schutz
(Stand 01-2011)</t>
  </si>
  <si>
    <t>Alte Leipziger XL-Schutz
(Stand 01-2011)</t>
  </si>
  <si>
    <t>BBR; III.; Ziff. 12 b) / d)</t>
  </si>
  <si>
    <t>Segelboote: 15 qm Segelfläche (nicht erlaubnispfl. Motorboote)</t>
  </si>
  <si>
    <t>BBR; III.; Ziff. 24.1</t>
  </si>
  <si>
    <t>BBR; III.; Ziff. 24.2</t>
  </si>
  <si>
    <t>bis 6.000 Liter
(max. 5 Mio. €) 250 € SB</t>
  </si>
  <si>
    <t>ja (auch gezähmte Kleintiere 
und Bienen, max. 3 Schafe/Ziegen)</t>
  </si>
  <si>
    <t>AHB 2008 / BBR classic
Stand 12-2013</t>
  </si>
  <si>
    <t>degenia classic
(Stand 12-2013)</t>
  </si>
  <si>
    <t>20 Mio. €
(max. 15 Mio. € pro Einzelperson)</t>
  </si>
  <si>
    <t>bis 10.000 €
(150 € SB)
(keine zeitliche Begrenzung)</t>
  </si>
  <si>
    <t>bis 50.000 € (auch geistig behinderte Angehörige)</t>
  </si>
  <si>
    <t>bis 5.000 €
(150 € SB)</t>
  </si>
  <si>
    <t>BBR; III.; Ziff. 29.1</t>
  </si>
  <si>
    <t>BBR; III.; Ziff. 29.2</t>
  </si>
  <si>
    <t>ja (auch EInfangmaßnahmen 
bis 2.500 €)</t>
  </si>
  <si>
    <t>AHB 2008 / BBR optimum
Stand 12-2013</t>
  </si>
  <si>
    <t>degenia optimum
(Stand 12-2013)</t>
  </si>
  <si>
    <t>bis 5.000 €
(max. 6 Monate, 
keine zeitliche Begrenzung für 
elektr. medizinische Geräte)</t>
  </si>
  <si>
    <t>bis 2.500 €
(150 € SB)</t>
  </si>
  <si>
    <t>AHB 2008 / BBR premium
Stand 12-2013</t>
  </si>
  <si>
    <t>degenia premium
(Stand 12-2013)</t>
  </si>
  <si>
    <t>Erweiterte Vorsorge gegenüber Wettbewerbsbedingungen | Best-Leistungs-Garantie</t>
  </si>
  <si>
    <t>aktuell
(geprüft am 27.02.2015)</t>
  </si>
  <si>
    <t>AHB 2013
Stand 01-2015</t>
  </si>
  <si>
    <t>Produktname geändert
"comfort" und "comfort plus"</t>
  </si>
  <si>
    <t>SoBe Komfort
(Stand 01-2015)</t>
  </si>
  <si>
    <t>SoBe Prestige
(Stand 01-2015)</t>
  </si>
  <si>
    <t>SoBe Smart
(Stand 01-2015)</t>
  </si>
  <si>
    <t>aktuell
(geprüft am 03.03.2015)</t>
  </si>
  <si>
    <t>RBE-Privat-Basis-Modell 01-2009
(Stand 02-2015)</t>
  </si>
  <si>
    <t>RBE-Privat-Top-Modell 01-2009
(Stand 02-2015)</t>
  </si>
  <si>
    <t>BBR PremiumSchutz
Stand 06-2014</t>
  </si>
  <si>
    <t>BB PHV
Stand 06-2014</t>
  </si>
  <si>
    <t>bis 7,5 Mio. €</t>
  </si>
  <si>
    <t>bis 7,5 Mio. € 
(250 € SB)</t>
  </si>
  <si>
    <t>ja (auch an Heizungs-/ anderen Anlagen bis 10.000 €)</t>
  </si>
  <si>
    <t xml:space="preserve">SB; IV., Ziff. 1) / 3) </t>
  </si>
  <si>
    <t>BR; Ziff. 2.1 a)</t>
  </si>
  <si>
    <t>SB; II., Ziff. 1) h)</t>
  </si>
  <si>
    <t>SB; Ziff. 1) h)</t>
  </si>
  <si>
    <t>SB; Ziff. 1) g)</t>
  </si>
  <si>
    <t>SB; Ziff. 1) d)</t>
  </si>
  <si>
    <t>SB; IV., Ziff. 8) b)</t>
  </si>
  <si>
    <t>SB; IV., Ziff. 9) b)</t>
  </si>
  <si>
    <t>SB; IV., Ziff. 15) b)</t>
  </si>
  <si>
    <t>SB; IV., Ziff. 23) Ziff. 1.3) d)</t>
  </si>
  <si>
    <t>SB; IV., Ziff. 25) Ziff. 1.2) d)</t>
  </si>
  <si>
    <t>ja, auch Betriebspraktika/ Ferienjobs (auch Schäden an Lehrgeräten bis 1.000.000 €)</t>
  </si>
  <si>
    <t xml:space="preserve">SB; I., Ziff. 14) / Ziff. 15) </t>
  </si>
  <si>
    <t>ja +Rollstühle, Aufsitzrasenmäher, Schneeräumgeräten, motorgetriebene Kinderfahrzeuge, Golfwagen, Kinderfahrzeuge,
Aufsitzrasenmäher, Schneeräumgeräte</t>
  </si>
  <si>
    <t>ja +Rollstühle, Aufsitzrasenmäher, Schneeräumgeräten, motorgetriebene Kinderfahrzeuge, Golfwagen, Kinderfahrzeuge,
Aufsitzrasenmäher, Schneeräumgeräter</t>
  </si>
  <si>
    <t>SB; I., Ziff. 3) c)</t>
  </si>
  <si>
    <t>Deutschland
bis 15.000 Bruttojahresmietwert</t>
  </si>
  <si>
    <t>Europa
bis 30.000 Bruttojahresmietwert</t>
  </si>
  <si>
    <t xml:space="preserve">SB; I., 4) </t>
  </si>
  <si>
    <t>SB; IV., Ziff. 18.2)</t>
  </si>
  <si>
    <t>SB; IV., Ziff. 12.2</t>
  </si>
  <si>
    <t>SB; IV., Ziff. 17 e) ) / Ziff. 18.1 )</t>
  </si>
  <si>
    <t>SB; IV.,  Ziff. 19) 1 a) / 19.2</t>
  </si>
  <si>
    <t xml:space="preserve">SB; IV., Ziff. 11) e) / Ziff. 12.1 </t>
  </si>
  <si>
    <t>SB; IV., Ziff. 18) 3)</t>
  </si>
  <si>
    <t>SB; IV., Ziff. 12) 3)</t>
  </si>
  <si>
    <t>SB; IV., Ziff. 18) a)</t>
  </si>
  <si>
    <t>SB; IV., Ziff. 19) 1)</t>
  </si>
  <si>
    <t>AHB; §6 Ziff. 15 a)</t>
  </si>
  <si>
    <t>AHB; §9 Ziff. 1</t>
  </si>
  <si>
    <t>AHB §6 Ziff. 6</t>
  </si>
  <si>
    <t>BB; § 6 Ziff. 6 b)</t>
  </si>
  <si>
    <t>50.000 | SB 150
(keine zeitliche Begrenzung)</t>
  </si>
  <si>
    <t>BB; §6 Ziff. 14 b)</t>
  </si>
  <si>
    <t>EU / EFTA: unbegrenzt
weltweit: unbegrenzt</t>
  </si>
  <si>
    <t>BB § 6 Ziff. 14 a)</t>
  </si>
  <si>
    <t>BB § 6 Ziff. 14 b)</t>
  </si>
  <si>
    <t>AHB; § 2 Ziff. 1 a)</t>
  </si>
  <si>
    <t>AHB; § 2 Ziff. 1 b)</t>
  </si>
  <si>
    <t>AHB; § 2 Ziff. 2</t>
  </si>
  <si>
    <t>AHB; § 2 Ziff. 3 a)</t>
  </si>
  <si>
    <t>AHB; § 2 Ziff. 3 b)</t>
  </si>
  <si>
    <t>AHB; § 2 Ziff. 3 d)</t>
  </si>
  <si>
    <t>bei Arbeitslosigkeit bis zur Vollendung d. 35. Lebensjahres</t>
  </si>
  <si>
    <t>max. 1 Jahr bei Arbeitslosigkeit bis zur Vollendung d. 35. Lebensjahres</t>
  </si>
  <si>
    <t>BB; § 2 Ziff. 1 a) 
AHB; §2 Ziff. 3 c)</t>
  </si>
  <si>
    <t>BB; § 2 Ziff. 1</t>
  </si>
  <si>
    <t>BB; § 2 Ziff. 2 b)</t>
  </si>
  <si>
    <t>AHB; § 2 Ziff. 4 d)</t>
  </si>
  <si>
    <t xml:space="preserve">BB; § 2 Ziff. 2 </t>
  </si>
  <si>
    <t>BB; § 2 Ziff. 2 b -d)</t>
  </si>
  <si>
    <t>AHB; § 2 Ziff. 9</t>
  </si>
  <si>
    <t>BB; § 2 Ziff. 7</t>
  </si>
  <si>
    <t>AHB; § 6 Ziff. 1 b)</t>
  </si>
  <si>
    <t>AHB; § 2 Ziff. 4 b)</t>
  </si>
  <si>
    <t>AHB; § 2 Ziff. 4 c)</t>
  </si>
  <si>
    <t>AHB; § 2 Ziff. 8</t>
  </si>
  <si>
    <t>bis 30.000 € (auch fremde bewohnte Wohnung/Tresor-/Möbelschlüssel)</t>
  </si>
  <si>
    <t>BB; § 6 Ziff. 19 a &amp; c)</t>
  </si>
  <si>
    <t>ja bis 30.000 €</t>
  </si>
  <si>
    <t>BB; § 6 Ziff. 19 a - bb) c)</t>
  </si>
  <si>
    <t>BB; § 6 Ziff. 19 d)</t>
  </si>
  <si>
    <t>ja ehrenamtlich, auch fremde Räumlichkeiten, Tresore</t>
  </si>
  <si>
    <t>AHB; § 7 Ziff. 3</t>
  </si>
  <si>
    <t>BB; § 6 Ziff. 19 a) a - aa)</t>
  </si>
  <si>
    <t>AHB; § 6 Ziff. 21</t>
  </si>
  <si>
    <t>ja  bis 20 Mio (auch f. selbst bewohnte Wohnung/Tresor-/Möbelschlüssel)</t>
  </si>
  <si>
    <t>BB; § 6 Ziff. 19 a &amp; c) / Leistungsübersicht</t>
  </si>
  <si>
    <t>ja ab Streitwert von 2.000 € und VS-Summe von 125.000 €</t>
  </si>
  <si>
    <t>bis 12.000 € Gesamtumsatz
(Vertrieb von Kosmetik, Kerzen, Schmuck, Dessous, Geschirr, Kochgeräte, Abhalten von Fitnesskursen/ Trainerstunden, Karnevalsveranstaltungen, Musikunterricht, Nachhilfeunterricht, Flohmarkt-/ Basarverkauf)</t>
  </si>
  <si>
    <t>ERB; Ziff. 4</t>
  </si>
  <si>
    <t>BB; § 6 Ziff. 18 a)</t>
  </si>
  <si>
    <t>ja (auch deliktunfähige mitversicherte Personen)</t>
  </si>
  <si>
    <t>ERB; Ziff. 1</t>
  </si>
  <si>
    <t>AHB; § 6 Ziff. 1</t>
  </si>
  <si>
    <t>ja, auch Betriebspraktikum / Ferienarbeit)
(auch Beschädigung/ Vernichtung von Ausbildungsgegenständen/ Maschinen)</t>
  </si>
  <si>
    <t xml:space="preserve">BB; § 6 Ziff. 20 </t>
  </si>
  <si>
    <t>AHB; § 19 a) b)</t>
  </si>
  <si>
    <t>ERB; Ziff. 3</t>
  </si>
  <si>
    <t>AHB; § 6 Ziff. 5</t>
  </si>
  <si>
    <t>AHB; § 10</t>
  </si>
  <si>
    <t>AHB A; §4 Ziff. 5</t>
  </si>
  <si>
    <t>AHB; § 6 Ziff. 10 a - cc)</t>
  </si>
  <si>
    <t>AHB; § 6 Ziff. 10 a - aa) a - dd)</t>
  </si>
  <si>
    <t>AHB; § 6 Ziff. 10 a - dd)</t>
  </si>
  <si>
    <t>AHB; § 6 Ziff. 10 a - bb)</t>
  </si>
  <si>
    <t>BB; § 6 Ziff. 16</t>
  </si>
  <si>
    <t>ja bis 2.000 € SB 150 €</t>
  </si>
  <si>
    <t>BB; §6 Ziff 10 c)</t>
  </si>
  <si>
    <t>AHB; § 6 Ziff. 3 a - aa)</t>
  </si>
  <si>
    <t>AHB; § 6 Ziff. 3 a - cc)</t>
  </si>
  <si>
    <t>AHB; § 6 Ziff. 3 a - bb)</t>
  </si>
  <si>
    <t>AHB; § 6 Ziff. 3 b)</t>
  </si>
  <si>
    <t>AHB; § 6 Ziff. 3 a - ee)</t>
  </si>
  <si>
    <t>max. 5</t>
  </si>
  <si>
    <t>BB; § 6 Ziff. 3 bb -fff)</t>
  </si>
  <si>
    <t>BB; § 6 Ziff. 3 bb -aaa)</t>
  </si>
  <si>
    <t>AHB; § 6 Ziff. 3 d - aa)</t>
  </si>
  <si>
    <t>BB; § 6 Ziff. 3 c - aa)</t>
  </si>
  <si>
    <t>BB; § 6 Ziff. 3 bb - ccc)</t>
  </si>
  <si>
    <t>BB; § 6 Ziff. 3 bb - bbb)</t>
  </si>
  <si>
    <t>BB; § 6 Ziff. 3 bb - ddd)</t>
  </si>
  <si>
    <t>BB; § 6 Ziff. 3 d)</t>
  </si>
  <si>
    <t>BB; § 6 Ziff. f)</t>
  </si>
  <si>
    <t>AHB; § 6 Ziff. 3 j)</t>
  </si>
  <si>
    <t>AHB; § 6 Ziff. 7</t>
  </si>
  <si>
    <t>AHB; § 6 Ziff. 12 a) c)</t>
  </si>
  <si>
    <t>AHB; § 6 Ziff. 11 c) 12 a)</t>
  </si>
  <si>
    <t>AHB; § 6 Ziff. 8</t>
  </si>
  <si>
    <t>AHB; § 6 Ziff. 11 b)</t>
  </si>
  <si>
    <t>AHB; § 6 Ziff. 13</t>
  </si>
  <si>
    <t>AHB; § 6 Ziff. 12 b)</t>
  </si>
  <si>
    <t>BB; § 6 Ziff. 12 a)</t>
  </si>
  <si>
    <t>AHB; § 6 Ziff. 12 a)</t>
  </si>
  <si>
    <t>ERB; Ziff. 9</t>
  </si>
  <si>
    <t>AHB; § 6 Ziff. 2</t>
  </si>
  <si>
    <t>BB; § 2 Ziff. 1 b)</t>
  </si>
  <si>
    <t>ERB; Ziff. 8</t>
  </si>
  <si>
    <t>BB Gewässerschaden, § 1, Ziff. 1 b - aa)</t>
  </si>
  <si>
    <t>BB Gewässerschaden, § 1, Ziff. 1 b - cc)</t>
  </si>
  <si>
    <t>BB Gewässerschaden, § 1, Ziff. 1 b - bb)</t>
  </si>
  <si>
    <t>AHB; § 6 Ziff. 9 a)</t>
  </si>
  <si>
    <t>AHB; § 6 Ziff. 9 b)</t>
  </si>
  <si>
    <t>AHB; § 6 Ziff. 9 c)</t>
  </si>
  <si>
    <t>BB Gewässerschaden, § 1 Ziff. 1 a)</t>
  </si>
  <si>
    <t>Debeka Comfort</t>
  </si>
  <si>
    <t>Debeka Comfort Plus</t>
  </si>
  <si>
    <t>50 Mio €</t>
  </si>
  <si>
    <t>BB; A; I; Ziff. 4.1</t>
  </si>
  <si>
    <t>BB; A; I; Ziff. 4.2</t>
  </si>
  <si>
    <t>BB; A; I; Ziff. 5.1.2 / 5.1.3</t>
  </si>
  <si>
    <t>BB; A; I; Ziff. 15</t>
  </si>
  <si>
    <t>BB; A; I; Ziff. 2.1.2 f)</t>
  </si>
  <si>
    <t>BB; A; I; Ziff. 2.1.2 b)</t>
  </si>
  <si>
    <t>BB; A; I; Ziff. 2.1.2 d)</t>
  </si>
  <si>
    <t>BB; A; I; Ziff. 2.1.2 e)</t>
  </si>
  <si>
    <t>BB; A; I; Ziff. 2.1.2 a) 2.1.3</t>
  </si>
  <si>
    <t>ja
(max. ein Jahr nach Erstausbildung)</t>
  </si>
  <si>
    <t>ja,
(bei Arbeitslosigkeit max. 1 Jahr)</t>
  </si>
  <si>
    <t>BB; A; I; Ziff. 2.1.6</t>
  </si>
  <si>
    <t>ja
(max. ein Jahr)</t>
  </si>
  <si>
    <t>BB; A; I; Ziff. 2.1.7</t>
  </si>
  <si>
    <t>BB; A; I; Ziff. 2.1.2 g)</t>
  </si>
  <si>
    <t>noch zu aktualisieren</t>
  </si>
  <si>
    <t>BB, § 21</t>
  </si>
  <si>
    <t>AHB; §4, Ziff. 1</t>
  </si>
  <si>
    <t>BB, § 12, Ziff. 1</t>
  </si>
  <si>
    <t>bis 50.000 €
250 € SB</t>
  </si>
  <si>
    <t>BB, § 12, Ziff. 2</t>
  </si>
  <si>
    <t>BB Erweiterung, § 3</t>
  </si>
  <si>
    <t>BB, § 11</t>
  </si>
  <si>
    <t>BB, § 18</t>
  </si>
  <si>
    <t>BB, § 2, Ziff. 1</t>
  </si>
  <si>
    <t>BB, § 2, Ziff. 2</t>
  </si>
  <si>
    <t>BB, § 2, Ziff. 2 a)</t>
  </si>
  <si>
    <t>BB, § 2, Ziff. 2 b)</t>
  </si>
  <si>
    <t>BB, § 2, Ziff. 2 c)</t>
  </si>
  <si>
    <t>max. 1 Jahr; bei Arbeitslosigkeit bis zur Vollendung d. 35. Lebensjahres</t>
  </si>
  <si>
    <t>BB, § 2, Ziff. 2 d) / e)</t>
  </si>
  <si>
    <t>BB, § 2, Ziff. 2. g)</t>
  </si>
  <si>
    <t>BB, § 2, Ziff. 3 / Ziff. 7</t>
  </si>
  <si>
    <t>BB Erweiterung, § 3,1 / BB § 2, Ziff. 7</t>
  </si>
  <si>
    <t>BB Erweiterung, § 3, Ziff. 2</t>
  </si>
  <si>
    <t>BB, § 2, Ziff. 7</t>
  </si>
  <si>
    <t>BB, § 2, Ziff. 11</t>
  </si>
  <si>
    <t>BB, § 2, Ziff. 5</t>
  </si>
  <si>
    <t>BB, § 2, Ziff. 4</t>
  </si>
  <si>
    <t>BB, § 2, Ziff. 10</t>
  </si>
  <si>
    <t>BB, § 2, Ziff. 8</t>
  </si>
  <si>
    <t>BB, § 2, Ziff. 9</t>
  </si>
  <si>
    <t>bis 30.000 € (auch f. selbst bewohnte Wohnung/Tresor-/Möbelschlüssel)</t>
  </si>
  <si>
    <t>BB, § 13, Ziff. 1 / Ziff. 3</t>
  </si>
  <si>
    <t>bis 30.000 € 
(auch Tresor-/Möbelschlüssel)</t>
  </si>
  <si>
    <t>BB Erweiterung, § 8, Ziff. 3</t>
  </si>
  <si>
    <t>BB, § 13, Ziff. 4</t>
  </si>
  <si>
    <t>BB, § 20, Ziff. 4</t>
  </si>
  <si>
    <t>BB Erweiterung, § 10, Ziff. 1 / Ziff. 3.5</t>
  </si>
  <si>
    <t>bis 10.000 € Gesamtumsatz
(Vertrieb von Kosmetik, Kerzen, Schmuck, Dessous, Geschirr, Kochgeräte, Abhalten von Fitnesskursen/ Trainerstunden, Karnevalsveranstaltungen, Musikunterricht, Nachhilfeunterricht, Flohmarkt-/ Basarverkauf)</t>
  </si>
  <si>
    <t>BB Erweiterung, § 7</t>
  </si>
  <si>
    <t>BB, § 8, Ziff. 1</t>
  </si>
  <si>
    <t>bis 1 Mio. € (auch deliktunfähige mitversicherte Personen)</t>
  </si>
  <si>
    <t>BB, § 15</t>
  </si>
  <si>
    <t>BB Erweiterung, § 1</t>
  </si>
  <si>
    <t>BB, § 3, Ziff. 1</t>
  </si>
  <si>
    <t>BB, § 10, Ziff. 1. / 2.</t>
  </si>
  <si>
    <t>BB, § 17</t>
  </si>
  <si>
    <t>BB Erweiterung, § 2</t>
  </si>
  <si>
    <t>ja,
gemäß Leistungsübersicht</t>
  </si>
  <si>
    <t>BB, § 22</t>
  </si>
  <si>
    <t>BB, § 16</t>
  </si>
  <si>
    <t>AHB; A; §4, Ziff. 5</t>
  </si>
  <si>
    <t>AHB; §4, Ziff. 5</t>
  </si>
  <si>
    <t>BB, § 9, Ziff. 3</t>
  </si>
  <si>
    <t>BB, § 9, Ziff. 1</t>
  </si>
  <si>
    <t>BB, § 9, Ziff. 5</t>
  </si>
  <si>
    <t>BB, § 9, Ziff. 2</t>
  </si>
  <si>
    <t>BB, § 14, Ziff. 1</t>
  </si>
  <si>
    <t>BB, § 5, Ziff. 1 c)</t>
  </si>
  <si>
    <t>BB, § 5, Ziff. 1 a)</t>
  </si>
  <si>
    <t>BB, § 5, Ziff. 1 e)</t>
  </si>
  <si>
    <t>BB, § 5, Ziff. 1 f)</t>
  </si>
  <si>
    <t>BB, § 5, Ziff. 1 b)</t>
  </si>
  <si>
    <t>BB, § 5, Ziff. 1 b) / d)</t>
  </si>
  <si>
    <t>BB, § 5, Ziff. 1 d)</t>
  </si>
  <si>
    <t>BB, § 5, Ziff. 2 h)</t>
  </si>
  <si>
    <t>BB, § 5, Ziff. 2 a)</t>
  </si>
  <si>
    <t>BB, § 5, Ziff. 2 g)</t>
  </si>
  <si>
    <t>BB, § 5, Ziff. 2 d)</t>
  </si>
  <si>
    <t>max. eine, auch ein Ferienhaus
(nicht gewerblich)</t>
  </si>
  <si>
    <t>BB, § 5, Ziff. 2 c)</t>
  </si>
  <si>
    <t>BB, § 5, Ziff. 2 c) / e)</t>
  </si>
  <si>
    <t>BB, § 5, Ziff. 2 e)</t>
  </si>
  <si>
    <t>BB, § 5, Ziff. 6</t>
  </si>
  <si>
    <t>BB, § 5, Ziff. 3</t>
  </si>
  <si>
    <t>BB, § 5, Ziff. 4</t>
  </si>
  <si>
    <t>BB, § 4, Ziff. 2</t>
  </si>
  <si>
    <t>BB, § 9, Ziff. 9 d)</t>
  </si>
  <si>
    <t>BB, § 4, Ziff. 1</t>
  </si>
  <si>
    <t>BB, § 6</t>
  </si>
  <si>
    <t>BB, § 9, Ziff. 7 / Ziff. 8</t>
  </si>
  <si>
    <t>BB, § 9, Ziff. 6</t>
  </si>
  <si>
    <t>BB, § 9, Ziff. 9 c)</t>
  </si>
  <si>
    <t>BB, § 9, Ziff. 9 a) / b)</t>
  </si>
  <si>
    <t>BB Erweiterung, § 9</t>
  </si>
  <si>
    <t>BB, § 1, Ziff. 1 d) aa) / bb)</t>
  </si>
  <si>
    <t>AHB; §7, Ziff. 16 / Ziff. 17</t>
  </si>
  <si>
    <t>BB Erweiterung, § 5 / § 6</t>
  </si>
  <si>
    <t>BB Gewässerschaden, § 3, Ziff. 1</t>
  </si>
  <si>
    <t>BB Gewässerschaden, § 3, Ziff. 2</t>
  </si>
  <si>
    <t>BB Gewässerschaden, § 3, Ziff. 3</t>
  </si>
  <si>
    <t>BB Gewässerschaden, § 2</t>
  </si>
  <si>
    <t>BB, § 7, Ziff. 1</t>
  </si>
  <si>
    <t>BB, § 7, Ziff. 2</t>
  </si>
  <si>
    <t>BB, § 7, Ziff. 3</t>
  </si>
  <si>
    <t>BB, § 19</t>
  </si>
  <si>
    <t>10.000 €
150 € SB</t>
  </si>
  <si>
    <t>10.000 €</t>
  </si>
  <si>
    <t>bis 10.000 € (auch fremde bewohnte Wohnung/Tresor-/Möbelschlüssel)</t>
  </si>
  <si>
    <t>ja bis 10.000 €</t>
  </si>
  <si>
    <t>nein</t>
  </si>
  <si>
    <t>BB; § 6 Ziff. 3 ff - gg)</t>
  </si>
  <si>
    <t>AHB; § 7 Ziff. 9</t>
  </si>
  <si>
    <t>AHB 2014
Stand 10-2014</t>
  </si>
  <si>
    <t>AHB 2015
Stand 01-2015</t>
  </si>
  <si>
    <t>EB_IPH; Ziff. 19.1</t>
  </si>
  <si>
    <t>BB; A; I; Ziff. 2.1.4</t>
  </si>
  <si>
    <t>BB; A; I; Ziff. 2.1.8</t>
  </si>
  <si>
    <t>BB; A; I; Ziff. 2</t>
  </si>
  <si>
    <t>BB; A; II; Ziff. 1.2.2</t>
  </si>
  <si>
    <t>BB; A; II; Ziff. 6.1</t>
  </si>
  <si>
    <t>BB; A; I; Ziff. 3.2.6</t>
  </si>
  <si>
    <t>BB; A; I; Ziff. 16</t>
  </si>
  <si>
    <t>BB; A; II; Ziff. 2</t>
  </si>
  <si>
    <t>BB; A; I; Ziff. 3.1.2</t>
  </si>
  <si>
    <t xml:space="preserve">BB; A; I; Ziff. 3.1.1 </t>
  </si>
  <si>
    <t>BB; A; I; Ziff. 3.1.4 / 3.1.5</t>
  </si>
  <si>
    <t xml:space="preserve">(im selbst bewohnten Ein- oder Zweifamlilienhaus) </t>
  </si>
  <si>
    <t>BB; A; I; Ziff 3.1.6</t>
  </si>
  <si>
    <t>BB; A; II; Ziff. 7</t>
  </si>
  <si>
    <t>max. 5 Mio €</t>
  </si>
  <si>
    <t>BB; A; II; Ziff. 4</t>
  </si>
  <si>
    <t>BB; A; II; Ziff. 3</t>
  </si>
  <si>
    <t>bis 10.000 Liter (max. 5 Mio €)</t>
  </si>
  <si>
    <t>BB; A; I Ziff. 3.2.9</t>
  </si>
  <si>
    <t xml:space="preserve">EB_IPH; Ziff. 18 </t>
  </si>
  <si>
    <t>EB_IPH; Ziff. 22</t>
  </si>
  <si>
    <t>EB_IPH; Ziff. 17.1</t>
  </si>
  <si>
    <t>6, 10 oder 50 Mio. €</t>
  </si>
  <si>
    <t>VB; Abs. 1; Ziff. 6.6</t>
  </si>
  <si>
    <t>VB; Abs. 1; Ziff. 9</t>
  </si>
  <si>
    <t>VB; Abs: 2: Ziff 1.9</t>
  </si>
  <si>
    <t xml:space="preserve">VB 1; Ziff. 2.1.1 </t>
  </si>
  <si>
    <t>VB 1; Ziff. 2.1.2</t>
  </si>
  <si>
    <t>VB 1; Ziff. 2.1.2.1</t>
  </si>
  <si>
    <t>VB 1; Ziff. 2.1.2.2</t>
  </si>
  <si>
    <t>VB 1; Ziff. 2.1.2.4</t>
  </si>
  <si>
    <t>VB 1; Ziff. 2.1.4</t>
  </si>
  <si>
    <t>VB 1; Ziff. 2..4</t>
  </si>
  <si>
    <t>VB 1; Ziff. 2.1.5</t>
  </si>
  <si>
    <t>VB 1; Ziff. 7.4.1</t>
  </si>
  <si>
    <t>VB 1; Ziff. 6.20.4</t>
  </si>
  <si>
    <t>VB 1; Ziff. 6.20.3</t>
  </si>
  <si>
    <t>VB 1; Ziff. 6.18</t>
  </si>
  <si>
    <t>VB 1; Ziff. 6.19</t>
  </si>
  <si>
    <t>VB 1; Ziff. 6.5</t>
  </si>
  <si>
    <t>VB 1; Ziff. 5.8.1.3</t>
  </si>
  <si>
    <t>VB 1; Ziff. 5.8.1.1</t>
  </si>
  <si>
    <t>VB 1; Ziff. 5.8.1.2</t>
  </si>
  <si>
    <t>VB 1; Ziff. 6.16</t>
  </si>
  <si>
    <t>VB 1; Ziff. 6.3.1.2</t>
  </si>
  <si>
    <t>VB 1.; Ziff. 6.3.1.1</t>
  </si>
  <si>
    <t>VB 1.; Ziff. 6.3.1.3</t>
  </si>
  <si>
    <t>VB 1 .; Ziff. 6.3.1.1</t>
  </si>
  <si>
    <t>VB 1; Ziff. 6.3.1.3</t>
  </si>
  <si>
    <t>VB 1; Ziff. 6.22</t>
  </si>
  <si>
    <t>VB 1 .; Ziff. 6.3.2.1</t>
  </si>
  <si>
    <t>VB 1.; Ziff. 6.3.2.2</t>
  </si>
  <si>
    <t>VB 1.; Ziff. 6.3.2.1</t>
  </si>
  <si>
    <t>VB 1.; Ziff. 6.22</t>
  </si>
  <si>
    <t>VB Bauherren; Ziff 5.5.2</t>
  </si>
  <si>
    <t>VB 1 ;Ziff. 6.7</t>
  </si>
  <si>
    <t>VB 1 ;Ziff. 6.12.1</t>
  </si>
  <si>
    <t>VB 1 ;Ziff. 6.8</t>
  </si>
  <si>
    <t>VB 1 ;Ziff. 6.11.1</t>
  </si>
  <si>
    <t>VB 1 ;Ziff. 6.13</t>
  </si>
  <si>
    <t>VB 1 ;Ziff. 6.12.2</t>
  </si>
  <si>
    <t>VB 1 ;Ziff. 6.2</t>
  </si>
  <si>
    <t>VB 1 ;Ziff. 6.1.3</t>
  </si>
  <si>
    <t>VB 1 ;Ziff. 6.17.2</t>
  </si>
  <si>
    <t>VB 2;Ziff. 2</t>
  </si>
  <si>
    <t>VB 2;Ziff. 1</t>
  </si>
  <si>
    <t>VB 3; Ziff 1.1</t>
  </si>
  <si>
    <t>VB 3; Ziff 1</t>
  </si>
  <si>
    <t>VB 1; Ziff. 6.9.1</t>
  </si>
  <si>
    <t>VB 1; Ziff. 6.9.2</t>
  </si>
  <si>
    <t>VB; Abs. 1; Ziff. 8.1</t>
  </si>
  <si>
    <t>VB; Abs. 1; Ziff. 6.6.4</t>
  </si>
  <si>
    <t>ärztlich verordnete 
medizinische Hilfsmittel
bis 10.000 €</t>
  </si>
  <si>
    <t>VB; Abs. 1; Ziff. 6.6.3</t>
  </si>
  <si>
    <t>VB; Abs. 1; Ziff. 6.14</t>
  </si>
  <si>
    <t>VB 1; Ziff. 6.20.1</t>
  </si>
  <si>
    <t>VB 1; Ziff. 6.25</t>
  </si>
  <si>
    <t>VB 1; Ziff. 6.26.4</t>
  </si>
  <si>
    <t>VB 1; Ziff. 10</t>
  </si>
  <si>
    <t>VB 1; Ziff. 6.10.1.3</t>
  </si>
  <si>
    <t>VB 1; Ziff. 6.10.1.1</t>
  </si>
  <si>
    <t>VB 1; Ziff. 6.10.1.4</t>
  </si>
  <si>
    <t>50.000 €</t>
  </si>
  <si>
    <t>VB 1; Ziff. 6.24</t>
  </si>
  <si>
    <t>VB 1.; Ziff. 6.27</t>
  </si>
  <si>
    <t>VB Bauherren; Ziff 6.3.2.4</t>
  </si>
  <si>
    <t>VB 1 ;Ziff. 6.21</t>
  </si>
  <si>
    <t>VB 1 ;Ziff. 6.5</t>
  </si>
  <si>
    <t>Barmenia Premium</t>
  </si>
  <si>
    <t>10 Mio. € oder 50 Mio. €</t>
  </si>
  <si>
    <t>A1-6.23</t>
  </si>
  <si>
    <t>A1-9</t>
  </si>
  <si>
    <t>A1-6.11.1</t>
  </si>
  <si>
    <t>A1-6.11.2</t>
  </si>
  <si>
    <t>A1-6.12</t>
  </si>
  <si>
    <t>bis zur Versicherungssumme</t>
  </si>
  <si>
    <t>A1-6.22</t>
  </si>
  <si>
    <t>A1-6.22.2</t>
  </si>
  <si>
    <t xml:space="preserve"> bis 250.000 €</t>
  </si>
  <si>
    <t>Innovationsklausel</t>
  </si>
  <si>
    <t>B-20</t>
  </si>
  <si>
    <t>A1-6.30</t>
  </si>
  <si>
    <t>über Barmenia-Leistung-Garantie
(bei höheren Sublimits und geringerer SB)</t>
  </si>
  <si>
    <t>B-4.3</t>
  </si>
  <si>
    <t>A1-1</t>
  </si>
  <si>
    <t>A1-2.1.4</t>
  </si>
  <si>
    <t>A1-2.1.3</t>
  </si>
  <si>
    <t>auch ohne häusliche Gemeinschaft</t>
  </si>
  <si>
    <t>ja, auch ohne häusliche Gemeinschaft</t>
  </si>
  <si>
    <t>A1-2.1.3 b)</t>
  </si>
  <si>
    <t>A1-2.1.2</t>
  </si>
  <si>
    <t>Im Haushalt des VN dauerhaft lebense Pflegebedürftige</t>
  </si>
  <si>
    <t>A1-2.1.5</t>
  </si>
  <si>
    <t>A1-2.1.10</t>
  </si>
  <si>
    <t>ja, bis zur nächsten Beitragfälligkeit, min. für 6 Monate</t>
  </si>
  <si>
    <t>A1-2.1.7</t>
  </si>
  <si>
    <t>A1-2.1.6</t>
  </si>
  <si>
    <t>A1-2.1.8</t>
  </si>
  <si>
    <t>A1-6.4</t>
  </si>
  <si>
    <t>A1-2.1.9/A1-6.4</t>
  </si>
  <si>
    <t>A1-2.1.9</t>
  </si>
  <si>
    <t>A1-6.13</t>
  </si>
  <si>
    <t>A1-6.13.1</t>
  </si>
  <si>
    <t>A1-6.13.4</t>
  </si>
  <si>
    <t>A3-1</t>
  </si>
  <si>
    <t>A3-6</t>
  </si>
  <si>
    <t>A4-2</t>
  </si>
  <si>
    <t xml:space="preserve">bis 12.000 € Gesamtumsatz
Musik- und Nachhilfeunterricht,
Mal-, Bastel- und Handarbeitskursen,
Zeitungs- und Prospektverteilung u.w.m.
 </t>
  </si>
  <si>
    <t>A1-6.3</t>
  </si>
  <si>
    <t xml:space="preserve">Personenschäden bis zur VS
Sach- und vErmögensschäden bis 100.000 € </t>
  </si>
  <si>
    <t>A1-6.1</t>
  </si>
  <si>
    <t>A1-6.5</t>
  </si>
  <si>
    <t>A1-6.14</t>
  </si>
  <si>
    <t>A1-6.10</t>
  </si>
  <si>
    <t>A1-6.9</t>
  </si>
  <si>
    <t>A1-10</t>
  </si>
  <si>
    <t>A1-6.29</t>
  </si>
  <si>
    <t>bis zu 12 Monate</t>
  </si>
  <si>
    <t>A1-6.18.1</t>
  </si>
  <si>
    <t>A1-6.18.1 (3)</t>
  </si>
  <si>
    <t>A1-6.18.1 (5)</t>
  </si>
  <si>
    <t>A1-6.18.1 (2)</t>
  </si>
  <si>
    <t>A1-6.24</t>
  </si>
  <si>
    <t>A1-6.18.2</t>
  </si>
  <si>
    <t>A1-6.6.1</t>
  </si>
  <si>
    <t xml:space="preserve">EU, Schweiz, Norwegen, Island, Liechtenstein,
in Höhe der VS
</t>
  </si>
  <si>
    <t>A1-6.6 (3)</t>
  </si>
  <si>
    <t>A1-6.6.2</t>
  </si>
  <si>
    <t>bis 30.000 € brutto-Jahresmietwert</t>
  </si>
  <si>
    <t>A1-6.6.3</t>
  </si>
  <si>
    <t>bin Höhe der VS</t>
  </si>
  <si>
    <t>A1-6.7</t>
  </si>
  <si>
    <t>A1-6.15</t>
  </si>
  <si>
    <t>A1-6.20</t>
  </si>
  <si>
    <t>A1-6.15.2</t>
  </si>
  <si>
    <t>A1-6.16</t>
  </si>
  <si>
    <t>A1-6.19</t>
  </si>
  <si>
    <t>A1-6.21</t>
  </si>
  <si>
    <t>Segelboote: 15 qm Segelfläche
Motorboote: max. 15 PS / 11,03 kW</t>
  </si>
  <si>
    <t>A1-6.18.5</t>
  </si>
  <si>
    <t>A1-6.2</t>
  </si>
  <si>
    <t>A1-6.26</t>
  </si>
  <si>
    <t>A1-6.27</t>
  </si>
  <si>
    <t>A4-1</t>
  </si>
  <si>
    <t>100l/kg
max. 1.000l/kg gesamt</t>
  </si>
  <si>
    <t>A2-1.1</t>
  </si>
  <si>
    <t>A2-2</t>
  </si>
  <si>
    <t>A2-1</t>
  </si>
  <si>
    <t>A1-6.17</t>
  </si>
  <si>
    <t>A1-6.17.2</t>
  </si>
  <si>
    <t>A1-6.17.3</t>
  </si>
  <si>
    <t>A1-6.17.1</t>
  </si>
  <si>
    <t>AVB PHV Premium-Schutz – Familie
Stand 02/2015</t>
  </si>
  <si>
    <t>AXA BOXflex</t>
  </si>
  <si>
    <t>bis 10.000 €
(keine zeitliche Begrenzung), Abhandenkommen ist mitversichert</t>
  </si>
  <si>
    <t>ja, bis zu 3 Monate nach Auszug</t>
  </si>
  <si>
    <t>weitere dauerhaft im Haushalt des VN lebende Personen</t>
  </si>
  <si>
    <t>alle Angehörigen bis 2. Grades</t>
  </si>
  <si>
    <t>bis 50.000 € inkl. 14 Tagen Objektschutz; über Baustein Premium bis 100.000 € inkl. 21 Tagen Objektschutz</t>
  </si>
  <si>
    <t>ja, subsidiär</t>
  </si>
  <si>
    <t>inkl. RS; bis 1 Mio. €; über Baustein Premium bis 10 Mio. €; jeweils 2.500 € SB</t>
  </si>
  <si>
    <t>bis 12.000 € Jahresumsatz</t>
  </si>
  <si>
    <t>Personenschäden subsidiär bis 10 Mio. €; Sachschäden bis 50.000 €</t>
  </si>
  <si>
    <t>für selbstgenutzte Immobilien; über Baustein Vermietung auch für vermietete und verpachtete Immobilien</t>
  </si>
  <si>
    <t>ja, über Baustein Premium</t>
  </si>
  <si>
    <t>über Baustein Vermietung</t>
  </si>
  <si>
    <t>ja, mit unbegrenzter Bausumme</t>
  </si>
  <si>
    <t>ja, bis 12 qm Segelfläche oder 4 m Rumpflänge</t>
  </si>
  <si>
    <t>über Baustein Diensthaftpflicht</t>
  </si>
  <si>
    <t>bis 12.000 l/kg</t>
  </si>
  <si>
    <t>56,50 €
43,79 € (mit 150 € SB)</t>
  </si>
  <si>
    <t>geprüft am 11.05.2015</t>
  </si>
  <si>
    <t>73,07 € 
103,29 € (inkl. Zusatzpaket)</t>
  </si>
  <si>
    <t>109,60 € (20 Mio. € pauschal)
116,74 € (50 Mio. € pauschal)</t>
  </si>
  <si>
    <t>108,53 €
138,75 € (inkl.  Zusatzpaket)</t>
  </si>
  <si>
    <t>146,49 € (20 Mio. € pauschal)
156,01 € (50 Mio. € pauschal)</t>
  </si>
  <si>
    <t>50,40 €
40,32 € (mit 150 € SB)</t>
  </si>
  <si>
    <t>69,94 €
55,94 € (mit 150 € SB)</t>
  </si>
  <si>
    <t>74,32 €
53,01 € (mit 250 € SB)</t>
  </si>
  <si>
    <t>73,85 € (10 Mio. € pauschal)
82,48 € (50 Mio. € pauschal)</t>
  </si>
  <si>
    <t>88,24 € (10 Mio. € pauschal)
96,85 € (50 Mio. € pauschal)</t>
  </si>
  <si>
    <t>42,54 €
25,35 € (mit 250 € SB)</t>
  </si>
  <si>
    <t>62,67 €
37,60 € (mit 250 € SB)</t>
  </si>
  <si>
    <t>63,82 € (mit Kindern)
38,29 € (mit 250 € SB)</t>
  </si>
  <si>
    <t>88,71 € (mit Kindern)
53,23 € (mit 250 € SB)</t>
  </si>
  <si>
    <t>75,60 €
57,60 € (mit 150 € SB)</t>
  </si>
  <si>
    <t>80,40 €
108,00 € (mit 250 € SB)</t>
  </si>
  <si>
    <t>120,00 €
90,00 € (mit 250 € SB)</t>
  </si>
  <si>
    <t>97,20 €
73,20 € (mit 150 € SB)</t>
  </si>
  <si>
    <t>44,20 € (keine SB möglich)
38,70 € (öffentl. Dienst)</t>
  </si>
  <si>
    <t>57,50 € (keine SB möglich)
51,60 € (öffentl. Dienst)</t>
  </si>
  <si>
    <t>80,20 € (60,10 € mit 150 € SB)
ÖD: 64,10 € (48,10 € mit 150 € SB)</t>
  </si>
  <si>
    <t>60,10 € (45,10 € mit 150 € SB)
ÖD: 48,10 € (36,10 € mit 150 € SB)</t>
  </si>
  <si>
    <t>114,80 € (86,10 € mit 150 € SB)
ÖD: 91,80 € (68,90 € mit 150 € SB)</t>
  </si>
  <si>
    <t>86,10 € (64,60 € mit 150 € SB)
ÖD: 68,90 € (51,60 € mit 150 € SB)</t>
  </si>
  <si>
    <t>geprüft am 11.05.2015 (10% Nachlass)</t>
  </si>
  <si>
    <t>79,18 €
63,34€ (mit 150 € SB)</t>
  </si>
  <si>
    <t>98,97 €
79,18 € (mit 150 € SB)</t>
  </si>
  <si>
    <t>54,98 €
43,98 € (mit 150 € SB)</t>
  </si>
  <si>
    <t>69,97 €
68,72 € (mit 150 € SB)</t>
  </si>
  <si>
    <t>42,91 €
34,33 € (mit 150 € SB)</t>
  </si>
  <si>
    <t>53,63 €
42,91 € (mit 150 € SB)</t>
  </si>
  <si>
    <t>69,02 €
52,46 € (mit 150 € SB)</t>
  </si>
  <si>
    <t>90,62 €
69,09 € (mit 150 € SB)</t>
  </si>
  <si>
    <t>131,73 €
100,11 € (mit 150 € SB)</t>
  </si>
  <si>
    <t>155,18 €
117,93 € (mit 150 € SB)</t>
  </si>
  <si>
    <t>101,78 €
76,34 € (mit 150 € SB)</t>
  </si>
  <si>
    <t>144,31 €
108,23 € (mit 150 € SB)</t>
  </si>
  <si>
    <t>geprüft am 12.05.2015</t>
  </si>
  <si>
    <t>83,75 €
71,19 € (mit 150 € SB)</t>
  </si>
  <si>
    <t>98,53 €
83,75 € (mit 150 € SB)</t>
  </si>
  <si>
    <t>111,68 €</t>
  </si>
  <si>
    <t>167,79 €</t>
  </si>
  <si>
    <t>Die Bayerische Komfort
(Stand 01-2015)</t>
  </si>
  <si>
    <t>Die Bayerische Prestige
(Stan 01-2015)</t>
  </si>
  <si>
    <t>Die Bayerische Smart
(Stand 01-2015)</t>
  </si>
  <si>
    <t>SB; I., 5) a)</t>
  </si>
  <si>
    <t>SB; I., 5 b)</t>
  </si>
  <si>
    <t>SB; I., 3) d)</t>
  </si>
  <si>
    <t>SB; I., 13)</t>
  </si>
  <si>
    <t>SB; I., 14) d)</t>
  </si>
  <si>
    <t>SB; II., Ziff. 1) a) / f)</t>
  </si>
  <si>
    <t xml:space="preserve">SB; IV., Ziff. 17 </t>
  </si>
  <si>
    <t>bis 5.000 qm in Europa</t>
  </si>
  <si>
    <t>SB; I., 14) a)</t>
  </si>
  <si>
    <t>15.000 €</t>
  </si>
  <si>
    <t>SB; IV., Ziff. 12) l)</t>
  </si>
  <si>
    <t>SB; I., Ziff. 15) / 16)</t>
  </si>
  <si>
    <t>114,33 €
91,46 € (mit 150 € SB)</t>
  </si>
  <si>
    <t>127,03 €
101,62 € (mit 150 € SB)</t>
  </si>
  <si>
    <t>SoBe Komfort
(Stand 05-2015)</t>
  </si>
  <si>
    <t>61,63 €
52,39 € (mit 150 € SB)</t>
  </si>
  <si>
    <t>82,17 €
69,84 € (mit 150 € SB)</t>
  </si>
  <si>
    <t>79,90 € (10 Mio. € pauschal)
59,90 € (mit 99 € SB)</t>
  </si>
  <si>
    <t>Personen-/Sachschäden: 1 Mio. €
Vermögensschäden: 100.000 €</t>
  </si>
  <si>
    <t>Europa: 5 Jahre
weltweit: 3 Jahre</t>
  </si>
  <si>
    <t>BB; Ziff. 7</t>
  </si>
  <si>
    <t>10.000 € | 150 € SB</t>
  </si>
  <si>
    <t>BB; Ziff. 2</t>
  </si>
  <si>
    <t>BB; Ziff. 2 a) aa)</t>
  </si>
  <si>
    <t>BB; Ziff. 2 a) ac)</t>
  </si>
  <si>
    <t>BB; Ziff. 2 a) ad)</t>
  </si>
  <si>
    <t>BB; Ziff. 2 b)</t>
  </si>
  <si>
    <t>ja, bis zu 12 Monate</t>
  </si>
  <si>
    <t>BB; Ziff. 2a) ab)</t>
  </si>
  <si>
    <t>BB, Ziff. 1</t>
  </si>
  <si>
    <t>BB, Ziff. 2) fe)</t>
  </si>
  <si>
    <t>bis zu einem Jahresumsatz von 17.500 € mitversichert</t>
  </si>
  <si>
    <t>BB, Ziff.</t>
  </si>
  <si>
    <t>BB, Ziff. 1 k)</t>
  </si>
  <si>
    <t>BB; Ziff.  4 c)</t>
  </si>
  <si>
    <t>BB; Ziff. 3 b)</t>
  </si>
  <si>
    <t>AHB; Ziff. 3 ba)</t>
  </si>
  <si>
    <t>AHB; Ziff. 3 bb)</t>
  </si>
  <si>
    <t>AHB; Ziff 2 ba)</t>
  </si>
  <si>
    <t>AHB; Ziff. 4 f)</t>
  </si>
  <si>
    <t>Im Inland oder europäischen Ausland</t>
  </si>
  <si>
    <t>BB; Ziff. 1 d)</t>
  </si>
  <si>
    <t>BB; Ziff. 1 de)</t>
  </si>
  <si>
    <t>BB;Ziff. 1 dc)</t>
  </si>
  <si>
    <t>BB; Ziff. 1 da)</t>
  </si>
  <si>
    <t>BB;Ziff. 1de)</t>
  </si>
  <si>
    <t>BB;Ziff 4</t>
  </si>
  <si>
    <t>in Höhe der VS, max. 5 ha</t>
  </si>
  <si>
    <t>BB;Ziff. 2j)</t>
  </si>
  <si>
    <t>BB;Ziff. 1e)</t>
  </si>
  <si>
    <t>BB; Ziff. 3b ) be)</t>
  </si>
  <si>
    <t>BB; Ziff. 1f)</t>
  </si>
  <si>
    <t>BB; Ziff. 1g)</t>
  </si>
  <si>
    <t>BB; Ziff. 3b) bf)</t>
  </si>
  <si>
    <t>BB; Ziff. 3b ) bg)</t>
  </si>
  <si>
    <t>BB; Ziff. 3b) be); Ziff. 5</t>
  </si>
  <si>
    <t>BB; Ziff. 3a); Ziff. 5</t>
  </si>
  <si>
    <t>Segelboote: 10 qm Segelfläche
Motorboote: max. 5 PS / 3,7 kW</t>
  </si>
  <si>
    <t>10.000 €; 150 € SB</t>
  </si>
  <si>
    <t>BB "Lehrer"</t>
  </si>
  <si>
    <t>BB "öffentlicher Dienst"</t>
  </si>
  <si>
    <t>205l/kg
max. 1.000 l/kg</t>
  </si>
  <si>
    <t xml:space="preserve">bis 10.000l </t>
  </si>
  <si>
    <t>BB; Ziff. 16 b)</t>
  </si>
  <si>
    <t>BB; Ziff. 1i)</t>
  </si>
  <si>
    <t>BB; Ziff. 1h)</t>
  </si>
  <si>
    <t>BB; Ziff. Ah)</t>
  </si>
  <si>
    <t>AHB/BBR 9
Stand 10-2014</t>
  </si>
  <si>
    <t>bis 2. Mio. €
(ab 500 € Schadenhöhe) (auch wenn durch Hund oder Pferd verursacht)</t>
  </si>
  <si>
    <t xml:space="preserve">bis 2.500 qm </t>
  </si>
  <si>
    <t>AHB 2008
Stand 07-2015</t>
  </si>
  <si>
    <t>54,15 €</t>
  </si>
  <si>
    <t>84,25 €</t>
  </si>
  <si>
    <t>geprüft am 03.07.2015</t>
  </si>
  <si>
    <t>HKD Vario Komfort
(Stand 01-2014)</t>
  </si>
  <si>
    <t>HKD Vario Komfort 60 Aktiv
(Stand 01-2014)</t>
  </si>
  <si>
    <t>HKD Vario Komfort Plus
(Stand 01-2014)</t>
  </si>
  <si>
    <t>HKD Vario Komfort Plus 60 Aktiv
(Stand 01-2014)</t>
  </si>
  <si>
    <t>HKD Einfach Besser</t>
  </si>
  <si>
    <t>HKD Einfach Komplett</t>
  </si>
  <si>
    <t>92,82 € (20 Mio. € pauschal)
53,55 € (mit 125 € SB)</t>
  </si>
  <si>
    <t>66,74 € (20 Mio. € pauschal)
53,55 € (mit 125 € SB)</t>
  </si>
  <si>
    <t>20 Mio €</t>
  </si>
  <si>
    <t>52,36 € (20 Mio. € pauschal)</t>
  </si>
  <si>
    <t>69,02 € (50 Mio. € pauschal)</t>
  </si>
  <si>
    <t>83,30 € (50 Mio. € pauschal)
70,21 € (mit 125 € SB)</t>
  </si>
  <si>
    <t>116,62 € (50 Mio. € pauschal)
70,21 € (mit 125 € SB)</t>
  </si>
  <si>
    <t>BB., B; I; Ziff. 3</t>
  </si>
  <si>
    <t>BB., IV., Ziff. 20</t>
  </si>
  <si>
    <t>zusätzlich versicherbar
über Paket "Plus"</t>
  </si>
  <si>
    <t>BB., B; II., Ziff. 1</t>
  </si>
  <si>
    <t>BB, II, Ziff. 3</t>
  </si>
  <si>
    <t>BB; I, Ziff. 9</t>
  </si>
  <si>
    <t>BB., IV., Ziff. 7.1</t>
  </si>
  <si>
    <t>BB, I, Ziff. 12</t>
  </si>
  <si>
    <t>bis 10.000 € Jahresumsatz</t>
  </si>
  <si>
    <t>BB, I, Ziff. 11</t>
  </si>
  <si>
    <t>ja
Anzahl der Kinder unbegrenzt</t>
  </si>
  <si>
    <t>Vermögens- und Sachschäden bis 100.000 €; Personen schäden bis zur VS</t>
  </si>
  <si>
    <t>BB., I, Ziff. 6</t>
  </si>
  <si>
    <t>bis 15 qm Segelfläche / 15 PS Motorleistung</t>
  </si>
  <si>
    <t>BB., I, Ziff. 5</t>
  </si>
  <si>
    <t>BB., IV., Ziff. 16</t>
  </si>
  <si>
    <t>BB:, I Ziff.10</t>
  </si>
  <si>
    <t>BB., IV., Ziff. 18.5</t>
  </si>
  <si>
    <t>Ohne Begrenzung des Fassungsvermögens</t>
  </si>
  <si>
    <t>BB., IV., Ziff. 21, 1.2 c)</t>
  </si>
  <si>
    <t>BB., IV., Ziff. 21</t>
  </si>
  <si>
    <t>BB., I., Ziff. 13 b) / c)</t>
  </si>
  <si>
    <t>BB., I., Ziff. 13 e)</t>
  </si>
  <si>
    <t>BB., I., Ziff. 13 a)</t>
  </si>
  <si>
    <t>AHB 2015
Stand 07-2015</t>
  </si>
  <si>
    <t>aktuell
(geprüft am 14.07.2015)</t>
  </si>
  <si>
    <t>BBR; Ziff. A1-6.23.1</t>
  </si>
  <si>
    <t>BBR; Ziff. A1-9.1</t>
  </si>
  <si>
    <t>BBR; Ziff. A1-6.11.1</t>
  </si>
  <si>
    <t>BBR; Ziff. A1-6.10.1</t>
  </si>
  <si>
    <t>BBR; Ziff. A1-8.1</t>
  </si>
  <si>
    <t>BBR; Ziff. A1-6.19.1</t>
  </si>
  <si>
    <t>je Vers.-Fall bis 5.000 €
max. 20.000 € pro Vers.-Jahr</t>
  </si>
  <si>
    <t>BBR; Ziff. A1-6.11.2</t>
  </si>
  <si>
    <t>BBR; Ziff. A1-6.18</t>
  </si>
  <si>
    <t>BBR; Ziff. A1-6.22 (2)</t>
  </si>
  <si>
    <t>BBR; Ziff. A1-6.12.1 / 6.12.3</t>
  </si>
  <si>
    <t>BBR; Ziff. B-20</t>
  </si>
  <si>
    <t>BBR; Ziff. A1-2.1.1</t>
  </si>
  <si>
    <t>BBR; Ziff. A1-2.1.5</t>
  </si>
  <si>
    <t>BBR; Ziff. A1-2.1.2</t>
  </si>
  <si>
    <t>BBR; Ziff. A1-2.1.3</t>
  </si>
  <si>
    <t>BBR; Ziff. A1-2.1.7</t>
  </si>
  <si>
    <t>BBR; Ziff. A1-2.1.6</t>
  </si>
  <si>
    <t>BBR; Ziff. A1-2.1.8</t>
  </si>
  <si>
    <t>BBR; Ziff. A1-2.1.9</t>
  </si>
  <si>
    <t>BBR; Ziff. A1-2.1.10</t>
  </si>
  <si>
    <t>BBR; Ziff. A1-6.13.1 / A1-6.13.5</t>
  </si>
  <si>
    <t>BBR; Ziff. A1-6.13.2 / A1-6.13.5</t>
  </si>
  <si>
    <t>BBR; Ziff. A1-6.13.4</t>
  </si>
  <si>
    <t>BBR; Ziff. A3-3.3</t>
  </si>
  <si>
    <t>BBR; Ziff. A3-6.6</t>
  </si>
  <si>
    <t>BBR; Ziff. A4-2</t>
  </si>
  <si>
    <t>BBR; Ziff. A1-6.4</t>
  </si>
  <si>
    <t>BBR; Ziff. A1-6.3</t>
  </si>
  <si>
    <t>BBR; Ziff. A1-6.5</t>
  </si>
  <si>
    <t>BBR; Ziff. A1-6.14</t>
  </si>
  <si>
    <t>BBR; Ziff. A1-6.9</t>
  </si>
  <si>
    <t>BBR; Ziff. A1-6.10</t>
  </si>
  <si>
    <t>BBR; Ziff. A1-6.8</t>
  </si>
  <si>
    <t>BBR; Ziff. A1-10</t>
  </si>
  <si>
    <t>BBR; Ziff. A1-6.18.1 (4)</t>
  </si>
  <si>
    <t>BBR; Ziff. A1-6.14.1 (4)</t>
  </si>
  <si>
    <t>BBR; Ziff. A1-6.18.1 (5)</t>
  </si>
  <si>
    <t>BBR; Ziff. A1-6.14.1 (5)</t>
  </si>
  <si>
    <t>BBR; Ziff. A1-6.18.1 (2)</t>
  </si>
  <si>
    <t>BBR; Ziff. A1-6.14.1 (2)</t>
  </si>
  <si>
    <t>BBR; Ziff. A1-6.20.1 (3)</t>
  </si>
  <si>
    <t>BBR; Ziff. A1-6.24.1 (3)</t>
  </si>
  <si>
    <t>BBR; Ziff. A1-6.6.1 (2)</t>
  </si>
  <si>
    <t>BBR; Ziff. A1-6.6.1 (1)</t>
  </si>
  <si>
    <t>BBR; Ziff. A1-6.6.1 (4)</t>
  </si>
  <si>
    <t>BBR; Ziff. A1-6.6.2 (4)</t>
  </si>
  <si>
    <t>BBR; Ziff. A1-6.6.3 (3)</t>
  </si>
  <si>
    <t>BBR; A1-6.6.1 (1)</t>
  </si>
  <si>
    <t>BBR; A1-6.6.1 (3)</t>
  </si>
  <si>
    <t>BBR; A1-6.6.2 (2a)</t>
  </si>
  <si>
    <t>BBR; A1-6.6.2 (2)</t>
  </si>
  <si>
    <t>BBR; A1-6.6.2 (1c)</t>
  </si>
  <si>
    <t>BBR; A1-6.6.2 (2b)</t>
  </si>
  <si>
    <t>BBR; A1-6.6.2 (1b)</t>
  </si>
  <si>
    <t>BBR; A1-6.6.2 (1 d / e)</t>
  </si>
  <si>
    <t>BBR; A1-6.6.2 (1 a)</t>
  </si>
  <si>
    <t>BBR; A1-6.6.2 (1e)</t>
  </si>
  <si>
    <t>BBR; A1-6.6.2 (2c)</t>
  </si>
  <si>
    <t>BBR; A1-6.6.2 (3)</t>
  </si>
  <si>
    <t>BBR; A1-6.6.3 (2)</t>
  </si>
  <si>
    <t>BBR; A1-6.6.1 (5)</t>
  </si>
  <si>
    <t xml:space="preserve">ja, inkl. Einspeisung von Strom ins öffentliche Stromnetz </t>
  </si>
  <si>
    <t>BBR; A1-6.7.1</t>
  </si>
  <si>
    <t>BBR; Ziff.  A1-6.11.1</t>
  </si>
  <si>
    <t>BBR; Ziff.  A1-6.15.1</t>
  </si>
  <si>
    <t>BBR; Ziff.  A1-6.16.1 (3)</t>
  </si>
  <si>
    <t>BBR; Ziff.  A1-6.20.1 (1)</t>
  </si>
  <si>
    <t>BBR; Ziff.  A1-6.16.1</t>
  </si>
  <si>
    <t>ja
(auch Wakeboards / Kitbuggys Leinenlänge 30m / Strand-, Land-, Eisseglern)</t>
  </si>
  <si>
    <t>BBR; Ziff. A1-6.11</t>
  </si>
  <si>
    <t>BBR; Ziff. A1-6.15</t>
  </si>
  <si>
    <t>BBR; Ziff. A1-6.12</t>
  </si>
  <si>
    <t>BBR; Ziff. A1-6.16</t>
  </si>
  <si>
    <t>BBR; Ziff. A1-6.17</t>
  </si>
  <si>
    <t>BBR; Ziff. A1-6.21</t>
  </si>
  <si>
    <t>BBR; Ziff. A1-6.15.1</t>
  </si>
  <si>
    <t>BBR; Ziff.  A1-6.16.1 (1)</t>
  </si>
  <si>
    <t>BBR; Ziff.  A1-6.20.1 (4)</t>
  </si>
  <si>
    <t>BBR; Ziff.  A1-6.20.1 (3)</t>
  </si>
  <si>
    <t xml:space="preserve">Segelfläche bis 20 qm,
Motorstärke bis 15 PS/11,03 kW </t>
  </si>
  <si>
    <t>BBR; Ziff.  A1-6.16.1 (4)</t>
  </si>
  <si>
    <t>BBR; Ziff. A1-6.2</t>
  </si>
  <si>
    <t>BBR; Ziff. A1-6.25.1</t>
  </si>
  <si>
    <t>BBR; Ziff. A1-6.21.1</t>
  </si>
  <si>
    <t>BBR; Ziff. A4-1 / Rechner</t>
  </si>
  <si>
    <t xml:space="preserve"> Rechner</t>
  </si>
  <si>
    <t>BBR; Ziff. A2-1.1</t>
  </si>
  <si>
    <t>bis zu 100 l/kg
Gesamtlagermenge 1.000 l/kg</t>
  </si>
  <si>
    <t>BBR; Ziff. A2-1.1 (b)</t>
  </si>
  <si>
    <t>ja (150 € SB)
(auch unterirdische)</t>
  </si>
  <si>
    <t>BBR; Ziff. A2-2</t>
  </si>
  <si>
    <t>BBR; Ziff. A1-6.13.1</t>
  </si>
  <si>
    <t>BBR; Ziff. A1-6.17.1</t>
  </si>
  <si>
    <t>BBR; Ziff. A1-6.17.2</t>
  </si>
  <si>
    <t>BBR; Ziff. A1-6.13.2</t>
  </si>
  <si>
    <t>BBR; Ziff. A1-6.13.3</t>
  </si>
  <si>
    <t>BBR; Ziff. A1-6.17.3</t>
  </si>
  <si>
    <t>ja, max. 10 Mio €</t>
  </si>
  <si>
    <t>ja, max, 50 Mio €</t>
  </si>
  <si>
    <t>ja, max. 15 Mio €</t>
  </si>
  <si>
    <t>BBR; III.; Ziff. 2 / Leistungsübersicht</t>
  </si>
  <si>
    <t>BBR; III.; Ziff. 22</t>
  </si>
  <si>
    <t>ja, max 200.000 € je Versicherungsfall</t>
  </si>
  <si>
    <t>BBR; III; Ziff. 33</t>
  </si>
  <si>
    <t xml:space="preserve">bis 50.000 € </t>
  </si>
  <si>
    <t>ja, 
bis zur nächsten Beitragsfälligkeit</t>
  </si>
  <si>
    <t>BBR; III.; Ziff. 1.1 a) / Ziff. 1.1 e)</t>
  </si>
  <si>
    <t>BBR; III.; Ziff. 20</t>
  </si>
  <si>
    <t>AHB 2012 / BBR classic
Stand 07-2015</t>
  </si>
  <si>
    <t>AHB 2012 / BBR optimum
Stand 07-2015</t>
  </si>
  <si>
    <t>AHB 2012 / BBR premium
Stand 07-2015</t>
  </si>
  <si>
    <t xml:space="preserve">nur Ansprüche von minderjährigen Enkelkindern oder Gastkindern </t>
  </si>
  <si>
    <t>ja, für max. 12 Monate</t>
  </si>
  <si>
    <t>BBR; III.; Ziff. 34</t>
  </si>
  <si>
    <t>ja, auch Firmen-/ Betriebspraktika/ Ferienjobs
(auch Beschädigung von Universitäts-/ Schuleigentum; 150 € SB)</t>
  </si>
  <si>
    <t>ZB; Ziff. 10.2</t>
  </si>
  <si>
    <t>AHB 2012
Stand 05-2015</t>
  </si>
  <si>
    <t>VGH</t>
  </si>
  <si>
    <t>BBR; D I; Ziff. 9</t>
  </si>
  <si>
    <t>Personen-/Sachschäden: 5 Mio. €
Vermögensschäden: 100.000 €</t>
  </si>
  <si>
    <t>BBR; C I; Ziff. 3.1</t>
  </si>
  <si>
    <t>BBR; D I; Ziff. 3.3</t>
  </si>
  <si>
    <t>BBR; D I; Ziff. 11.7</t>
  </si>
  <si>
    <t>BBR; D I; Ziff. 11.9.1 / 11.9.3</t>
  </si>
  <si>
    <t>Europa: 5 Jahre
weltweit: 1Jahr</t>
  </si>
  <si>
    <t>BBR; D I; Ziff. 7</t>
  </si>
  <si>
    <t>ja, wenn ohne Vorsatz</t>
  </si>
  <si>
    <t>AHB; B IV; Ziff. 26</t>
  </si>
  <si>
    <t>BBR; D I; Ziff. 1.1</t>
  </si>
  <si>
    <t>BBR; D I; Ziff. 1.3</t>
  </si>
  <si>
    <t>BBR; D I; Ziff. 1.4</t>
  </si>
  <si>
    <t>BBR; D I;  Ziff. 1.5</t>
  </si>
  <si>
    <t>BBR; D I; Ziff. 2.2</t>
  </si>
  <si>
    <t>BBR; D I; Ziff. 3.4</t>
  </si>
  <si>
    <t>ja, zusätzlich versicherbar über PHV Plus
bis 50.000 € 
250 € SB</t>
  </si>
  <si>
    <t>BBR; D I; Ziff. 11.8</t>
  </si>
  <si>
    <t xml:space="preserve">ja, wenn zusätzlich vereinbart
(PHV-plus 50 aktiv) </t>
  </si>
  <si>
    <t>BBR; D I; Ziff. 12.3</t>
  </si>
  <si>
    <t>ja, zusätzlich versicherbar über PHV Plus
(ab 2.500 € Schadenshöhe)</t>
  </si>
  <si>
    <t>BBR; D I; Ziff. 11.5</t>
  </si>
  <si>
    <t>BBR; D I; Ziif. 11.4</t>
  </si>
  <si>
    <t xml:space="preserve">
zusätzlich versicherbar über PHV Plus
Bis 6.000 € Gesamtumsatz
(Flohmarkt, Basarverkauf / Nachhilfe- und/oder Musikunterricht / Vertrieb von Kosmetik, Haushaltartikeln, Bekleidung oder Schmuck)</t>
  </si>
  <si>
    <t>BBR; D I; Ziff. 11.3</t>
  </si>
  <si>
    <t>ja, zusätzlich versichbar über PHV Plus</t>
  </si>
  <si>
    <t>BBR; D I; Ziff. 11.1</t>
  </si>
  <si>
    <t>BBR; D I; Ziff. 2.3</t>
  </si>
  <si>
    <t>BBR; D I; Ziff. 11.2</t>
  </si>
  <si>
    <t>AHB; 7.14. (1)</t>
  </si>
  <si>
    <t>BBR; D I; Ziff. 8</t>
  </si>
  <si>
    <t>BBR; D I; Ziff. 6.2 ( c )</t>
  </si>
  <si>
    <t>BBR; D I; Ziff. 6.2 (a)</t>
  </si>
  <si>
    <t>BBR; D I; Ziff. 6.2 (b)</t>
  </si>
  <si>
    <t>BBR; D I; Ziff. 4.5.1</t>
  </si>
  <si>
    <t>BBR; D I; Ziff. 3.1 (2)</t>
  </si>
  <si>
    <t>BBR; D I; Ziff. 3.1 (1)</t>
  </si>
  <si>
    <t xml:space="preserve">BBR; D I; Ziff. 3.1 </t>
  </si>
  <si>
    <t>BBR; D I; 3.1.2</t>
  </si>
  <si>
    <t>zusätzlich versicherbar über Zusatzrisiken</t>
  </si>
  <si>
    <t>BBR; D I; Ziff. 10.1</t>
  </si>
  <si>
    <t>zusätzlich versicherbar über Zusatzrisiken / im Inland</t>
  </si>
  <si>
    <t>BBR; D I; Ziff. 10.2</t>
  </si>
  <si>
    <t>BBR; D I; Ziff. 10.3</t>
  </si>
  <si>
    <t>BBR; D IV; Ziff. 2.1</t>
  </si>
  <si>
    <t>BBR; D I; Ziff. 3.1.2 ( c )</t>
  </si>
  <si>
    <t>zusätzlich versicherbar über Bauherrenhaftpflicht</t>
  </si>
  <si>
    <t>BBR; D V.</t>
  </si>
  <si>
    <t>BBR; D I; Ziff. 4.1</t>
  </si>
  <si>
    <t>BBR; D I; Ziff. 4.2</t>
  </si>
  <si>
    <t>BBR; D I; Ziff. 4.4</t>
  </si>
  <si>
    <t>BBR; D I; Ziff. 6.2 ( e )</t>
  </si>
  <si>
    <t>BBR; D I; Ziff. 6.2 (d)</t>
  </si>
  <si>
    <t>BBR; D I; Ziff. (f)</t>
  </si>
  <si>
    <t>BBR; D I; Ziff. 2.4 (1)</t>
  </si>
  <si>
    <t>AHB; Ziff. 7.16 / 7.17</t>
  </si>
  <si>
    <t>zusätzlich versicherbar für 
Freiberufler</t>
  </si>
  <si>
    <t>BBR; D VIII.</t>
  </si>
  <si>
    <t>BBR; D I; Ziff. 5.1</t>
  </si>
  <si>
    <t>BBR; D I; Ziff. 5.3</t>
  </si>
  <si>
    <t>zusätzlich versicherbar über Gewässerschäden</t>
  </si>
  <si>
    <t>BBR; D X</t>
  </si>
  <si>
    <t>ja, in häuslicher Gemeinschaft und behördlich dort gemeldet</t>
  </si>
  <si>
    <t>ja,</t>
  </si>
  <si>
    <t>BPH; § 8, Ziff. 1</t>
  </si>
  <si>
    <t>BPH Optimal
Stand 01-2015</t>
  </si>
  <si>
    <t>BPH; § 2, Ziff. 2.7</t>
  </si>
  <si>
    <t>bis 15 Mio €</t>
  </si>
  <si>
    <t>BBR; §25</t>
  </si>
  <si>
    <t>15 Mio €</t>
  </si>
  <si>
    <t>10 Mio €</t>
  </si>
  <si>
    <t>ja, inkl. Neuwertentschädigung bis 500 € zusätzlich gegen Mehrprämie versicherbar</t>
  </si>
  <si>
    <t>66,64 € (20 Mio. € pauschal)
53,55 € (mit 125 € SB)</t>
  </si>
  <si>
    <t xml:space="preserve"> </t>
  </si>
  <si>
    <t>AHB 2012
Stand 01-2016</t>
  </si>
  <si>
    <t>geprüft am 13.06.2016</t>
  </si>
  <si>
    <t>AHB / BBR Basis-Schutz
Stand 02-2015</t>
  </si>
  <si>
    <t>aktuell
(geprüft am 13.06.2016)</t>
  </si>
  <si>
    <t>AHB / BBR Top-Schutz
Stand 02-2015</t>
  </si>
  <si>
    <t>bis 100.000 €
500 € SB
(keine zeitliche Begrenzung)</t>
  </si>
  <si>
    <t>bis 100.000 €
keine € SB
(keine zeitliche Begrenzung)</t>
  </si>
  <si>
    <t>100 l/kg
max. 5.000 l/kg gesamt</t>
  </si>
  <si>
    <t>AXA BOXflex
Stand 01-2015</t>
  </si>
  <si>
    <t>aktuell
(geprüft am 15.06.2016)</t>
  </si>
  <si>
    <t xml:space="preserve"> Ziff. 6.23</t>
  </si>
  <si>
    <t xml:space="preserve"> Ziff. 6.12.1.2</t>
  </si>
  <si>
    <t>geprüft am 15.06.2016</t>
  </si>
  <si>
    <t>aktuell
geprüft am 15.06.2016</t>
  </si>
  <si>
    <t>25 Mio. €</t>
  </si>
  <si>
    <t xml:space="preserve">
Weltweit: 3 Jahre</t>
  </si>
  <si>
    <t>bis 25.000 €
(250 € SB)</t>
  </si>
  <si>
    <t xml:space="preserve">Segelboote,                              Motorboote: max. 5 PS </t>
  </si>
  <si>
    <t xml:space="preserve">bis 10.000 Liter </t>
  </si>
  <si>
    <t>AHB 2015
Stand 02-2015</t>
  </si>
  <si>
    <t>geprüft am 15.06.2016 (10% Nachlass)</t>
  </si>
  <si>
    <t>132,46 € (5 Mio. € pauschal)
136,21 (10 Mio. € pauschal)</t>
  </si>
  <si>
    <t>152,99 € (5 Mio. € pauschal)
156,73 € (10 Mio. € pauschal)</t>
  </si>
  <si>
    <t>KT2013HP
Stand 06-2015</t>
  </si>
  <si>
    <t>aktuell
(geprüft am 15.06..2016)</t>
  </si>
  <si>
    <t>AHB 2014
Stand 06-2014</t>
  </si>
  <si>
    <t>69,00 € (10 Mio. € pauschal)
51,80 € (250 € SB)</t>
  </si>
  <si>
    <t>89,90 € (10 Mio. € pauschal)
67,40 € (mit 250 € SB)</t>
  </si>
  <si>
    <t>51,50 € (10 Mio. € pauschal)
38,60€ (250 € SB)</t>
  </si>
  <si>
    <t>67,50 € (10 Mio. € pauschal)
50,60 € (mit 250 € SB)</t>
  </si>
  <si>
    <t xml:space="preserve"> 15 Mio €</t>
  </si>
  <si>
    <t xml:space="preserve">bis 500.000 I </t>
  </si>
  <si>
    <t xml:space="preserve">bis 25.000 I </t>
  </si>
  <si>
    <t xml:space="preserve">bis 5 Jahre </t>
  </si>
  <si>
    <t xml:space="preserve">ja
</t>
  </si>
  <si>
    <t>bis 15.000 I</t>
  </si>
  <si>
    <t>bis 15.000 € (vers. deliktunfähige Personen) (150 € SB für Sach-/ Ver-mögensschäden)</t>
  </si>
  <si>
    <t>bis 200.000. €
(innerhalb Europa)</t>
  </si>
  <si>
    <t>bis 20.000 Liter</t>
  </si>
  <si>
    <t>aktuell
(geprüft am 17.06.2016)</t>
  </si>
  <si>
    <t>BBR Komfortschutz
Stand 07-2015</t>
  </si>
  <si>
    <t>geprüft am 17.06.2016</t>
  </si>
  <si>
    <t>bis 100.000 € Höchstersatzleistung 2.500 I</t>
  </si>
  <si>
    <t xml:space="preserve">ja + Aufsitzrasenmäher,Rollstühle,
Schneeräumer,Golfwagen,Kinderkfz
bis 20 km/h  </t>
  </si>
  <si>
    <t>AHB 2016
Stand 01-2016</t>
  </si>
  <si>
    <t>45,00 €
37,50 € (mit 250 € SB)</t>
  </si>
  <si>
    <t>65,00 €
50,00 € (mit 250 € SB)</t>
  </si>
  <si>
    <t>73,00 €
58,00 € (mit 250 € SB)</t>
  </si>
  <si>
    <t>53,00 €
45,50 € (mit 250 € SB)</t>
  </si>
  <si>
    <t>AHB 2016
Stand 05-2016</t>
  </si>
  <si>
    <t>42,75 €
35,63 € (mit 250 € SB)</t>
  </si>
  <si>
    <t>50,75 €
43,62 € (mit 250 € SB)</t>
  </si>
  <si>
    <t>61,75 €
47,50 € (mit 250 € SB)</t>
  </si>
  <si>
    <t>69,75 €
55,50 € (mit 250 € SB)</t>
  </si>
  <si>
    <t>RBH; A, Ziff. 1.8.3 g)</t>
  </si>
  <si>
    <t>AB_IPH_0516
Stand 05-2016</t>
  </si>
  <si>
    <t>73,00 €
(versicherbar ab 40. Lebensjahr)</t>
  </si>
  <si>
    <t>52,50 €
(versicherbar ab 40. Lebensjahr)</t>
  </si>
  <si>
    <t>72,00 €
(versicherbar ab 40. Lebensjahr)</t>
  </si>
  <si>
    <t>91,00 €
(versicherbar ab 40. Lebensjahr)</t>
  </si>
  <si>
    <t>50 Mio. € max. 10Mio. I bei Personenschäden</t>
  </si>
  <si>
    <t>bis 12.000 € Gesamtumsatz (Floh-markt-/ Basarverkauf, Erteilung von Nachhilfe-/ Musikunterricht/ Mal-, Bastel-,Handarbeitskursen/Fitness-kursen/ Sportunterricht (Übungs-/ Kursleiter z.B. im Turnverein), Vertrieb von Kosmetik/ Haushalts-artikeln/Bekleidung/Schmuck/Kunst- handwerk, Zeitungs-, Zeitschriften- und Prospektzustellung, Annahme von Sammelbestellungen, Markt-/ Meinungsforschung, Daten-/ Texterfassung, Mitwirkung an Karnevalsveranstaltungen, Änderungsschneiderei, Alleinunterhalter, Fotograf, Friseur)</t>
  </si>
  <si>
    <t>bis 10 Mio</t>
  </si>
  <si>
    <t>bis 15.000 Liter
(auch unterirdische)</t>
  </si>
  <si>
    <t>55,67 € (10 Mio. €) (-25%: 41,75 €)
39,52 € (mit 150 € SB) (-25%: 29,64 €)</t>
  </si>
  <si>
    <t>59,96€ (10 Mio €) (-25%: 44,97 €)
41,29 € (mit 150 € SB) (-25%: 30,96 €)</t>
  </si>
  <si>
    <t>63,65 € (10 Mio. €) (-25%: 47,73 €)
45,53 € (mit 150 € SB) (-25%: 34,14 €)</t>
  </si>
  <si>
    <t>144,50 € (10 Mio. €) (-25%: 108,37 €)
102,58 € (mit 150 € SB) (-25%: 76,93 €)</t>
  </si>
  <si>
    <t>128,21 € (10 Mio. €) (-25%: 96,15, €)
91,01 € (mit 150 € SB) (-25%: 68,25 €)</t>
  </si>
  <si>
    <t>137,42 € (10 Mio. €) (-25%: 103,06 €)
94,64 € (mit 150 € SB) (-25%: 70,98 €)</t>
  </si>
  <si>
    <t>geprüft am 20.06.2016</t>
  </si>
  <si>
    <t>bis 25.000 €
200 € SB</t>
  </si>
  <si>
    <t xml:space="preserve">bis 200.000 €
</t>
  </si>
  <si>
    <t>25.000 €, 200 € SB (auch selbst bewo-hnte Whg./Tresor-/Möbelschlüssel)</t>
  </si>
  <si>
    <t>200.000 €,(auch selbst bewo-hnte Whg./Tresor-/Möbelschlüssel)</t>
  </si>
  <si>
    <t>bis 5.000 qm
(auch Vermietung)</t>
  </si>
  <si>
    <t>100 l/kg
max. 2.000 l/kg gesamt</t>
  </si>
  <si>
    <t>AHB 2015
Stand 10-2015</t>
  </si>
  <si>
    <t>aktuell
(geprüft am 20.06.2016)</t>
  </si>
  <si>
    <t>89,25 € (10 Mio. €)
75,86 € (mit 150 € SB)</t>
  </si>
  <si>
    <t>BBR; IV.; Ziff. 28</t>
  </si>
  <si>
    <t>bis 12.000 € Gesamtumsatz
(Verkauf auf Flohmärkten/ Basaren, Vertrieb von Kosmetika/ Haushaltsartikeln/ Bekleidung/ Schmuck, Erteilen von Nachhilfe-/ Musikunterricht/ Fitnesskursen, Mitwirkung bei Karnevalsveranstaltungen)</t>
  </si>
  <si>
    <t>bis VS</t>
  </si>
  <si>
    <t>Deutschland
max. 6 Wohnungen</t>
  </si>
  <si>
    <t>BBR PrivatPremium 2015
Stand 10-2015</t>
  </si>
  <si>
    <t>aktuell
(geprüft am 21.06.2016)</t>
  </si>
  <si>
    <t>geprüft am 21.06.2016</t>
  </si>
  <si>
    <t>91,32 € (10 Mio. € pauschal)
68,48 € (mit 150 € SB)</t>
  </si>
  <si>
    <t>114,14 € (10 Mio. € pauschal)
85,61 € (mit 150 € SB)</t>
  </si>
  <si>
    <t>121,38 € (10 Mio. € pauschal)
85,61 € (mit 150 € SB)</t>
  </si>
  <si>
    <t>142,68 € (10 Mio. € pauschal)
107,02 € (mit 150 € SB)</t>
  </si>
  <si>
    <t>VB PHV Komfort 2015
(Stand 09-2015)</t>
  </si>
  <si>
    <t>VB PHV Rundum 2015
(Stand 09-2015)</t>
  </si>
  <si>
    <t>80,67 € (10 Mio. € pauschal)
60,50 € (mit 150 € SB)</t>
  </si>
  <si>
    <t>50,78 € (10 Mio. € pauschal)
38,08 € (mit 150 € SB)</t>
  </si>
  <si>
    <t>103,13 € (10 Mio. € pauschal)
77,358 € (mit 150 € SB)</t>
  </si>
  <si>
    <t>64,62 € (10 Mio. € pauschal)
48,47 € (mit 150 € SB)</t>
  </si>
  <si>
    <t>126,50 € (10 Mio. € pauschal)
94,88 € (mit 150 € SB)</t>
  </si>
  <si>
    <t>98,82 € (10 Mio. € pauschal)
74,11 € (mit 150 € SB)</t>
  </si>
  <si>
    <t>3, 5,10 oder 20 Mio . €</t>
  </si>
  <si>
    <t>3, 5,10 oder 20 Mio und 50 Mio  €</t>
  </si>
  <si>
    <t xml:space="preserve">10.000 I </t>
  </si>
  <si>
    <t>bis 5 Mio I</t>
  </si>
  <si>
    <t>bis 15.000 €
(ohne zeitliche Begrenzung)</t>
  </si>
  <si>
    <t>150.000 I</t>
  </si>
  <si>
    <t xml:space="preserve">bei deliktunfähigen versicherten Personen bis 100.000 € </t>
  </si>
  <si>
    <t>ohne mengenmäßige</t>
  </si>
  <si>
    <t>Begrenzung,</t>
  </si>
  <si>
    <t>Nutzung</t>
  </si>
  <si>
    <t>ohne mengenmäßige Begrenzung,
auch zur gewerblichen
Nutzung</t>
  </si>
  <si>
    <t>mit
Einspeisungsrisiko</t>
  </si>
  <si>
    <t>Segelboote (auch Hilfsmotor), max. 20 qm Segelfläche; Motorboot bis 15PS</t>
  </si>
  <si>
    <t>10.000 I</t>
  </si>
  <si>
    <t xml:space="preserve">bis 5 Mio I </t>
  </si>
  <si>
    <t>bis 3 Mio I</t>
  </si>
  <si>
    <t>AHB 2016 
BBR PHV Plus  04- 2016</t>
  </si>
  <si>
    <t>aktuell
(geprüft am 22.06.2016)</t>
  </si>
  <si>
    <t>geprüft am 22.06.2016</t>
  </si>
  <si>
    <t>AHB 2016 (01-2016)
BBR Prima SLP 2016 (01-2016)</t>
  </si>
  <si>
    <t>zusätzlich versicherbar "Sorglospaket"</t>
  </si>
  <si>
    <t>bis 100.000 € (100 € SB)
(auch Kfz-Schlüssel)</t>
  </si>
  <si>
    <t>bis 100.000 €
100 € SB</t>
  </si>
  <si>
    <t>Personenschäden:20 Mio
Sach-/ Vermögensschäden: 25.000 €</t>
  </si>
  <si>
    <t>Personenschäden:10 Mio
Sach-/ Vermögensschäden: 10.000 €</t>
  </si>
  <si>
    <t>bis 3.000 I 150 I SB</t>
  </si>
  <si>
    <t>bis 3.000 I 300 I SB</t>
  </si>
  <si>
    <t>ja, im Inland</t>
  </si>
  <si>
    <t>ja, in Europa</t>
  </si>
  <si>
    <t>bis 15 qm Segelfläche
und max. 15 PS / 3,7 kW</t>
  </si>
  <si>
    <t>Zusatzbaustein "Sorglospaket"</t>
  </si>
  <si>
    <t>bis 25.000 €
(bei Kollegen)</t>
  </si>
  <si>
    <t xml:space="preserve"> 5,10 oder 25 Mio</t>
  </si>
  <si>
    <t>40,94 €
30,70 € (mit 150 € SB)</t>
  </si>
  <si>
    <t>52,36€
40,94 € (mit 150 € SB)</t>
  </si>
  <si>
    <t>59,02 €
44,27 € (mit 150 € SB)</t>
  </si>
  <si>
    <t>75,21 €
55,22€ (mit 150 € SB)</t>
  </si>
  <si>
    <t>48,55 €
38,08 € (mit 150 € SB)</t>
  </si>
  <si>
    <t>59,98 €
46,65 € (mit 150 € SB)</t>
  </si>
  <si>
    <t>Basler Ambiente Top</t>
  </si>
  <si>
    <t>50 Mio I</t>
  </si>
  <si>
    <t>77,33 €
62,83 € (mit 250 € SB)</t>
  </si>
  <si>
    <t>96,68 €
70,47 € (mit 250 € SB)</t>
  </si>
  <si>
    <t>67,19 €
51,05 € (mit 250 € SB)</t>
  </si>
  <si>
    <t>geprüft am 24.06.2016</t>
  </si>
  <si>
    <t>ja, sofern vereinbart</t>
  </si>
  <si>
    <t xml:space="preserve">AHB 2012, BBR-Privat 2010 
Stand 01 -2016  </t>
  </si>
  <si>
    <t>aktuell
(geprüft am 24.06.2016)</t>
  </si>
  <si>
    <t>BB; Ziff. / Leistungsübersicht</t>
  </si>
  <si>
    <t>BB; Ziff.  / Leistungsübersicht</t>
  </si>
  <si>
    <t>bis 3 Mio inkl. Schimmel</t>
  </si>
  <si>
    <t>bis 10.000 I</t>
  </si>
  <si>
    <t>bis 50.000 I</t>
  </si>
  <si>
    <t>Europa: unbegrenzt 
weltweit: 5Jahre</t>
  </si>
  <si>
    <t>BBH; Ziff.13.1</t>
  </si>
  <si>
    <t>BBH; Ziff. XXXIX.</t>
  </si>
  <si>
    <t xml:space="preserve">bis 30.000 €
</t>
  </si>
  <si>
    <t>BBH; Ziff.VIII.</t>
  </si>
  <si>
    <t>BBH; Ziff. VIII</t>
  </si>
  <si>
    <t>bis zu einem Jahresumsatz von 10.000 € mitversichert</t>
  </si>
  <si>
    <t>bis 100.000 I</t>
  </si>
  <si>
    <t>BBH; Ziff. XXVI</t>
  </si>
  <si>
    <t>BBH; Ziff. XVIII.</t>
  </si>
  <si>
    <t>BBH; Ziff. XXXI.</t>
  </si>
  <si>
    <t>BBH; Ziff.XXXVIII.</t>
  </si>
  <si>
    <t>BBH; Ziff.III.</t>
  </si>
  <si>
    <t>bis 10.000 € SB 150</t>
  </si>
  <si>
    <t>BBH; Ziff.IV</t>
  </si>
  <si>
    <t>BBH; Ziff.I</t>
  </si>
  <si>
    <t xml:space="preserve">ja, </t>
  </si>
  <si>
    <t>max 2 Zimmer</t>
  </si>
  <si>
    <t>BBH; Ziff.XIX.</t>
  </si>
  <si>
    <t>sofern vereinbart bis 100.000 I</t>
  </si>
  <si>
    <t>BBH; Ziff.I .3</t>
  </si>
  <si>
    <t>BBH; Ziff.I .XXXIII.</t>
  </si>
  <si>
    <t>BBH; Ziff.I.6</t>
  </si>
  <si>
    <t>BBH; Ziff.III 2.d</t>
  </si>
  <si>
    <t>BBH; Ziff.2.d</t>
  </si>
  <si>
    <t xml:space="preserve">sofern vereinbart
bis 10.000l </t>
  </si>
  <si>
    <t>geprüft am 18.07.2016</t>
  </si>
  <si>
    <t>93,50 € (10 Mio. € pauschal)
79,48 € (mit 150 I SB )</t>
  </si>
  <si>
    <t>108,90 € (10 Mio. € pauschal)
92,56 € (mit 150 I SB )</t>
  </si>
  <si>
    <t xml:space="preserve">BGV Exklusiv </t>
  </si>
  <si>
    <t xml:space="preserve"> bis 150.000 €</t>
  </si>
  <si>
    <t xml:space="preserve">bis 10.000 € Gesamtumsatz
Musik- und Nachhilfeunterricht,
Mal-, Bastel- und Handarbeitskursen,
Zeitungs- und Prospektverteilung u.w.m.
 </t>
  </si>
  <si>
    <t>A1-12 Ziff. 7</t>
  </si>
  <si>
    <t>A1-11 5)</t>
  </si>
  <si>
    <t>Segelboote: 20 qm Segelfläche
Motorboote: max. 15 PS 20 kW</t>
  </si>
  <si>
    <t>ja, bis 500I</t>
  </si>
  <si>
    <t>60 l/kg
max. 600 l/kg gesamt</t>
  </si>
  <si>
    <t>A1-6.9.2</t>
  </si>
  <si>
    <t>A1-6.9.3</t>
  </si>
  <si>
    <t>aktuell
geprüft am 20.07.2016</t>
  </si>
  <si>
    <t>AHB 2010 Exlusiv
Stand 06/2016</t>
  </si>
  <si>
    <t>VHV Klassik Garant Exklusiv</t>
  </si>
  <si>
    <t>50 Mio. €
(PS max 15 Mio. € pro Person)</t>
  </si>
  <si>
    <t>AVB A 1-9.2</t>
  </si>
  <si>
    <t>10 Mio. €
für Person/Sach/Vermögen</t>
  </si>
  <si>
    <t>AVB A 1-6.6.1 a)</t>
  </si>
  <si>
    <t>AVB A 1-6.6.1 b)</t>
  </si>
  <si>
    <t>AVB A 1-7.5</t>
  </si>
  <si>
    <t>AVB A 1-6.14.1</t>
  </si>
  <si>
    <t>bis 100.000 €
weltweit</t>
  </si>
  <si>
    <t>AVB A 1-6.14.2</t>
  </si>
  <si>
    <t>AVB A 1-2.1.1</t>
  </si>
  <si>
    <t>AVB A 1-2.1.2</t>
  </si>
  <si>
    <t>AVB A 1-2.1.3</t>
  </si>
  <si>
    <t>AVB A 1-2.1.4</t>
  </si>
  <si>
    <t>AVB A 1-2.1.5</t>
  </si>
  <si>
    <t>AVB A 1-2.1.6</t>
  </si>
  <si>
    <t>AVB A 1-2.1.7 c)</t>
  </si>
  <si>
    <t>AVB A 1-2.1.7 a)</t>
  </si>
  <si>
    <t>AVB A 1-2.5 a)</t>
  </si>
  <si>
    <t>AVB A 1-2.5 c)</t>
  </si>
  <si>
    <t>AVB A 1-620.1 a)+c) +20.3+5</t>
  </si>
  <si>
    <t>AVB A 1-620.1 d) + 20.3+5+4d)</t>
  </si>
  <si>
    <t>AVB A 1-6.20.4 a)</t>
  </si>
  <si>
    <t>AVB A 1-6.22 + B3-3.3.3</t>
  </si>
  <si>
    <t>AVB A 3-1.3</t>
  </si>
  <si>
    <t>AVB A 3-5 a)</t>
  </si>
  <si>
    <t>AVB A 1-6.18 a)</t>
  </si>
  <si>
    <t>versicherbar über PHV PLUS
nicht in Betrieben/Institutionen</t>
  </si>
  <si>
    <t>AVB A 1-6.18 b)</t>
  </si>
  <si>
    <t>AVB A 1-6.19</t>
  </si>
  <si>
    <t>versicherbar über PHV Plus
bis 10.000 €</t>
  </si>
  <si>
    <t>AVB A 1-6.21.2</t>
  </si>
  <si>
    <t>ja, allmähliche Einwirkung der Temperatur, von Gasen, Dämpfen, Feuchtigkeit und von Niederschlägen (Rauch, Ruß, Staub und dergleichen).</t>
  </si>
  <si>
    <t>AVB A 1-6.5 c)</t>
  </si>
  <si>
    <t>AVB A 1-6.5 a+b)</t>
  </si>
  <si>
    <t>AVB A 1-10.1</t>
  </si>
  <si>
    <t>AVB A 1-6.10.1 d)</t>
  </si>
  <si>
    <t>AVB A 1-6.10.1 a)</t>
  </si>
  <si>
    <t>AVB A 1-6.10.1 e)</t>
  </si>
  <si>
    <t>AVB A 1-6.10.1 b)</t>
  </si>
  <si>
    <t>AVB A 1-6.16.1 + 16.6</t>
  </si>
  <si>
    <t>AVB A 1-7.14</t>
  </si>
  <si>
    <t>ja
Europa</t>
  </si>
  <si>
    <t>AVB A 1-6.3.1 a) + 3.3</t>
  </si>
  <si>
    <t>AVB A 1-6.3.1 c) + 3.3</t>
  </si>
  <si>
    <t>AVB A 1-6.3.1 + 3.3</t>
  </si>
  <si>
    <t>AVB A 1-6.3.1 b+d) + 3.3</t>
  </si>
  <si>
    <t>AVB A 1-6.3.4 c)</t>
  </si>
  <si>
    <t>AVB A 1-6.3.4 b) (4)</t>
  </si>
  <si>
    <t>AVB A 1-6.3.4 b) (2)</t>
  </si>
  <si>
    <t>AVB A 1-6.3.4 b) (1)</t>
  </si>
  <si>
    <t>max. 2 Wohneinheiten 
bis 30.000 € BJM</t>
  </si>
  <si>
    <t>EFH mit Einlieger
bis 30.000 € BJM</t>
  </si>
  <si>
    <t>AVB A 1-6.3.4 b) (3)</t>
  </si>
  <si>
    <t>AVB A 1-6.3.4 d) (1)+(2)</t>
  </si>
  <si>
    <t>AVB A 1-6.3.2</t>
  </si>
  <si>
    <t>AVB A 1-6.3.4 e)</t>
  </si>
  <si>
    <t>AVB A 1-6.7.1</t>
  </si>
  <si>
    <t>AVB A 1-6.10.1 f)</t>
  </si>
  <si>
    <t>AVB A 1-6.12.1 a) + c)</t>
  </si>
  <si>
    <t>AVB A 1-6.11.1 c)</t>
  </si>
  <si>
    <t>AVB A 1-6.8</t>
  </si>
  <si>
    <t>ja
(mit Motor bis 250g)</t>
  </si>
  <si>
    <t>AVB A 1-6.11.1 a + b)</t>
  </si>
  <si>
    <t>AVB A 1-6.13</t>
  </si>
  <si>
    <t>AVB A 1-6.12.1 a)</t>
  </si>
  <si>
    <t>AVB A 1-6.12.1 d)</t>
  </si>
  <si>
    <t>bis 15 qm Segelfläche 
ohne Motoren</t>
  </si>
  <si>
    <t>AVB A 1-6.12.1 e) (b)</t>
  </si>
  <si>
    <t>AVB A 1-6.14.3</t>
  </si>
  <si>
    <t xml:space="preserve">ja
Pkw, Krad, Wohnmobil bis 4t 
für max 9 Personen </t>
  </si>
  <si>
    <t>AVB A 1-6.2</t>
  </si>
  <si>
    <t>AVB A 1-6.2 b)</t>
  </si>
  <si>
    <t>AVB A 1-6.17.1</t>
  </si>
  <si>
    <t>bis 10.000 € mit 150 € SB</t>
  </si>
  <si>
    <t>AVB A 1-6.19 c + d)</t>
  </si>
  <si>
    <t>gegen Zuschlag versichert</t>
  </si>
  <si>
    <t>Dienst-HV-Lehrer 2017</t>
  </si>
  <si>
    <t>AVB A 2-1.1</t>
  </si>
  <si>
    <t>AVB A 2-2.1 a)</t>
  </si>
  <si>
    <t>AVB A 1.6.3.1</t>
  </si>
  <si>
    <t>AVB A 1.6.5 b)</t>
  </si>
  <si>
    <t>AVB A 1-6.9.1 a - c)</t>
  </si>
  <si>
    <t>AVB A 1-6.9.1</t>
  </si>
  <si>
    <t>AVB A 1-6.9.1 d)</t>
  </si>
  <si>
    <t>AVB A 1-6.9.2 a)</t>
  </si>
  <si>
    <t>AVB A 1-6.9.2 b)</t>
  </si>
  <si>
    <t>AVB A 1-6.9.2 c)</t>
  </si>
  <si>
    <t>10 Mio. €
(erw. Gebäuden und Grundstücken)</t>
  </si>
  <si>
    <t>AVB A 1-6.6.1 a) / ZB 4</t>
  </si>
  <si>
    <t>ZB 6</t>
  </si>
  <si>
    <t>AVB A 1-620.1 a)+c) +20.3+5 / ZB 5</t>
  </si>
  <si>
    <t>AVB A 1-620.1 d) + 20.3+5+4d) / ZB 5</t>
  </si>
  <si>
    <t>ZB 10.4 c)</t>
  </si>
  <si>
    <t>ZB 3</t>
  </si>
  <si>
    <t>AVB A 1-6.18 a) + d)</t>
  </si>
  <si>
    <t>ZB 11</t>
  </si>
  <si>
    <t>nicht genehm.-pfl.wilde Kleinstiere
bis 10.000 €</t>
  </si>
  <si>
    <t>ZB 14</t>
  </si>
  <si>
    <t>Diskriminierung
insbesondere nach AGG</t>
  </si>
  <si>
    <t>AVB A 1-6.17.1 / ZB 2</t>
  </si>
  <si>
    <t>bis 25 qm Segelfläche
max 15 PS / 11 KW</t>
  </si>
  <si>
    <t>AVB A 1-6.12.1 e) (b) / ZB 9</t>
  </si>
  <si>
    <t>AVB A 1-6.11.1 a + b) / ZB 15</t>
  </si>
  <si>
    <t>AVB A 1-6.3.4 b) (3) / ZB 7</t>
  </si>
  <si>
    <t>AVB A 1-6.3.4 d) (1)+(2) / ZB 8</t>
  </si>
  <si>
    <t>geprüft am 10.08.2017</t>
  </si>
  <si>
    <t>VHV Klassik Garant
(Stand 2011)</t>
  </si>
  <si>
    <t>VHV Klassik Garant Exkl.
(Stand 2011)</t>
  </si>
  <si>
    <t>VHV Klassik Garant
(Stand 2014)</t>
  </si>
  <si>
    <t>VHV Klassik Garant Exkl.
(Stand 2014)</t>
  </si>
  <si>
    <t>HKD Einfach Besser
(Stand 2015)</t>
  </si>
  <si>
    <t>HKD Einfach Besser 60 Aktiv
(Stand 2015)</t>
  </si>
  <si>
    <t>HKD Einfach Komplett
(Stand 2015)</t>
  </si>
  <si>
    <t>HKD Einfach Komplett 60 Aktiv
(Stand 2015)</t>
  </si>
  <si>
    <t>AVB A 1-6.21.1</t>
  </si>
  <si>
    <t>HKD Einfach Besser
(Stand 2016)</t>
  </si>
  <si>
    <t>HKD Einfach Komplett
(Stand 2016)</t>
  </si>
  <si>
    <t>HKD Einfach Besser 60Aktiv
(Stand 2016)</t>
  </si>
  <si>
    <t>HKD Einfach Kompl. 60Aktiv
(Stand 2016)</t>
  </si>
  <si>
    <t>HK Einfach Besser</t>
  </si>
  <si>
    <t>HK Einfach Besser Plus</t>
  </si>
  <si>
    <t>HK Einfach Komplett</t>
  </si>
  <si>
    <t>HK Einfach Gut</t>
  </si>
  <si>
    <t>54,74 €
41,65 € mit 125 € SB</t>
  </si>
  <si>
    <t>74,97 €
41,65 € mit 125 € SB</t>
  </si>
  <si>
    <t>40,46 €</t>
  </si>
  <si>
    <t>66,64 €
53,55 € mit 125 € SB</t>
  </si>
  <si>
    <t>92,82 €
53,55 € mit 125 € SB</t>
  </si>
  <si>
    <t>52,36 €</t>
  </si>
  <si>
    <t>73,78 €
60,69 € mit 125 € SB</t>
  </si>
  <si>
    <t>102,34 €
60,69 € mit 125 € SB</t>
  </si>
  <si>
    <t>59,50 €</t>
  </si>
  <si>
    <t>83,30 €
70,21 € mit 125 € SB</t>
  </si>
  <si>
    <t>116,62 €
70,21 € mit 125 € SB</t>
  </si>
  <si>
    <t>69,02 €</t>
  </si>
  <si>
    <t>geprüft am 11.08.2017</t>
  </si>
  <si>
    <t>50 Mio. €
(PS max 10 Mio. € pro Person)</t>
  </si>
  <si>
    <t>20 Mio. €
(PS max 10 Mio. € pro Person)</t>
  </si>
  <si>
    <t>15 Mio. €
(PS max 10 Mio. € pro Person)</t>
  </si>
  <si>
    <t>bis 10.000 €
auch Schiffskabine, Schlagenabteil, Campingcontainer und festinst. Wohnwagen</t>
  </si>
  <si>
    <t>BB, A. IV. Ziff. 6.1</t>
  </si>
  <si>
    <t>BB, A. IV. Ziff. 10</t>
  </si>
  <si>
    <t>BB, A. IV. Ziff. 1</t>
  </si>
  <si>
    <t>BB, A. IV. Ziff. 9</t>
  </si>
  <si>
    <t>BB, A. IV. Ziff. 2</t>
  </si>
  <si>
    <t>BB, A. IV. Ziff. 20</t>
  </si>
  <si>
    <t>BB, A II. Ziff. 1 a)</t>
  </si>
  <si>
    <t>BB, A II. Ziff. 1 e)</t>
  </si>
  <si>
    <t>BB, A II. Ziff. 1 b)</t>
  </si>
  <si>
    <t>BB, A II. Ziff. 1 c)</t>
  </si>
  <si>
    <t>BB, A II. Ziff. 1 d)</t>
  </si>
  <si>
    <t>ja
keine Wohngemeinschaften</t>
  </si>
  <si>
    <t>ja, bis nächste HF (mind. 6 Monate)</t>
  </si>
  <si>
    <t>BB, A II. Ziff. 1 ab)</t>
  </si>
  <si>
    <t>BB, A II. Ziff. 2</t>
  </si>
  <si>
    <t>BB, A II. Ziff. 3</t>
  </si>
  <si>
    <t>BB, A II. Ziff. 1 aa)</t>
  </si>
  <si>
    <t>BB, A IV. Ziff. 7.1</t>
  </si>
  <si>
    <t>bis 100.000 €
Code-Karten
(auch Kfz-Schlüssel)</t>
  </si>
  <si>
    <t>bis 100.000 €
Code-Karten</t>
  </si>
  <si>
    <t xml:space="preserve">bis 2.500 €
Code-Karten </t>
  </si>
  <si>
    <t>BB, A IV. Ziff. 7.3</t>
  </si>
  <si>
    <t>BB, A IV. Ziff. 11.3</t>
  </si>
  <si>
    <t>BB, A IV. Ziff. 13</t>
  </si>
  <si>
    <t>generell Deliktunfähigkeit
Sach- u. Vermögen bis 10.000 € 
Personen bis VS
regressrecht bei Aufsichtspflicht</t>
  </si>
  <si>
    <t>BB, A IV. Ziff. 12</t>
  </si>
  <si>
    <t>ja
auch Betriebspraktika / Ferienjobs 
(auch Schäden an Laborgeräten und Maschinen bis 10 Mio €)</t>
  </si>
  <si>
    <t>BB, A I. Ziff. 14+15</t>
  </si>
  <si>
    <t>BB, A IV. Ziff. 14</t>
  </si>
  <si>
    <t>BB, A IV. Ziff. 4</t>
  </si>
  <si>
    <t>BB, A IV. Ziff. 3</t>
  </si>
  <si>
    <t>BB, A IV. Ziff. 5</t>
  </si>
  <si>
    <t>ja ebenfalls Stapler, Aufsitzrasenmäher, Rollstühlen,
Schneeräumer,Golfwagen,Kinderkfz</t>
  </si>
  <si>
    <t xml:space="preserve">BB, A III. Ziff. 5 b) </t>
  </si>
  <si>
    <t xml:space="preserve">BB, A III. Ziff. 5 a) </t>
  </si>
  <si>
    <t xml:space="preserve">BB, A III. Ziff. 5 c) </t>
  </si>
  <si>
    <t>BB, A IV. Ziff. 8</t>
  </si>
  <si>
    <t>EFH</t>
  </si>
  <si>
    <t>BB, A I. Ziff. 3 a)</t>
  </si>
  <si>
    <t>BB, A I. Ziff. 3 b)</t>
  </si>
  <si>
    <t>BB, A I. Ziff. 3 c)</t>
  </si>
  <si>
    <t>BB, A I. Ziff. 4 a)</t>
  </si>
  <si>
    <t>ETW</t>
  </si>
  <si>
    <t>BB, A I. Ziff. 4 b)</t>
  </si>
  <si>
    <t>max. 2 Wohneinheiten 
bis 30.000 € BJM
(Privatanschrift VN) auch MFH</t>
  </si>
  <si>
    <t>bis 10.000 qm
Europa</t>
  </si>
  <si>
    <t>BB, A I. Ziff. 3 d)</t>
  </si>
  <si>
    <t>BB, A I. Ziff. 5</t>
  </si>
  <si>
    <t>BB, A I. Ziff. 7</t>
  </si>
  <si>
    <t>ja, inkl. Einspeisung von Strom ins öffent. Stromnetz (auch Luft-, Erd-, und Warmwasser-, Kleinwind- und Mini-Blockheizanlagen)</t>
  </si>
  <si>
    <t>BB, A I. Ziff. 9</t>
  </si>
  <si>
    <t>BB, A III. Ziff. 1</t>
  </si>
  <si>
    <t>BB, A III. Ziff. 4</t>
  </si>
  <si>
    <t>BB, A I. Ziff. 10</t>
  </si>
  <si>
    <t>BB, A I. Ziff. 11</t>
  </si>
  <si>
    <t>BB, A III. Ziff. 3</t>
  </si>
  <si>
    <t>BB, A III. Ziff. 2</t>
  </si>
  <si>
    <t>BB, A IV. Ziff. 16</t>
  </si>
  <si>
    <t xml:space="preserve">gegen Zuschlag </t>
  </si>
  <si>
    <t xml:space="preserve">BB, D III. </t>
  </si>
  <si>
    <t>BBR; Ziff. 2.5 / BB GEWS; Ziff. 2 c)</t>
  </si>
  <si>
    <t xml:space="preserve">ja
bis 3 Mio € </t>
  </si>
  <si>
    <t>BB, A IV. Ziff. 21.1.2 a)</t>
  </si>
  <si>
    <t>BB, A IV. Ziff. 21.1.2 b)</t>
  </si>
  <si>
    <t>BB, A IV. Ziff. 21.1.2 c)</t>
  </si>
  <si>
    <t>BB, A IV. Ziff. 13 b) + c)</t>
  </si>
  <si>
    <t>BB, A IV. Ziff. 13 d)</t>
  </si>
  <si>
    <t>BB, A IV. Ziff. 13 e)</t>
  </si>
  <si>
    <t>BB, A IV. Ziff. 13 a)</t>
  </si>
  <si>
    <t>aktuell
(geprüft am 14.08.2017)</t>
  </si>
  <si>
    <t>AHB 2017
Stand 07-2017</t>
  </si>
  <si>
    <t>bis 10.000 €; 150 € SB</t>
  </si>
  <si>
    <t>BB, B. I. Ziff. 3</t>
  </si>
  <si>
    <t>BB, B. II. Ziff. 1</t>
  </si>
  <si>
    <t>BB, A. IV. Ziff. 22</t>
  </si>
  <si>
    <t>BB, A IV. Ziff. 7.1 / B I. Ziff. 9</t>
  </si>
  <si>
    <t>BB, B I. Ziff. 12</t>
  </si>
  <si>
    <t>bis 10.000 € Gesamtumsatz
(Änderungsschneiderei, Annahme von Sammelbestellungen, Markt-/ Meinungsforschung, Daten-/ Texterfassung, nebenberuliche Lehrer, Vertrieb von Kosmetik/ Haushaltsartikeln/ Schmuck und Souvenierhandel/ Friseure/ Fotografen/ Übersetzer/ Tierbetreuung Kunsthandwerk und Alleinunterhalter)
ohne eigenen Laden und nicht Haupteinkünfte</t>
  </si>
  <si>
    <t>BB, B I. Ziff. 11</t>
  </si>
  <si>
    <t>BB, B I. Ziff. 6</t>
  </si>
  <si>
    <t>BB, B I. Ziff. 8</t>
  </si>
  <si>
    <t>bis 15 qm Segelfläche 
15 PS/ 11,03 KW Motorleistung</t>
  </si>
  <si>
    <t>BB, B I. Ziff. 5</t>
  </si>
  <si>
    <t>BB, B I. Ziff. 10</t>
  </si>
  <si>
    <t>bis 2.500 € mit 150 € SB</t>
  </si>
  <si>
    <t>BB, A IV. Ziff. 15</t>
  </si>
  <si>
    <t>BB, A I. Ziff. 3</t>
  </si>
  <si>
    <t>BB, A IV. Ziff. 21.1.1</t>
  </si>
  <si>
    <t>ja mit 250 € SB
Ausnahme Anlagenrisiko</t>
  </si>
  <si>
    <t>BB, B I. Ziff. 1</t>
  </si>
  <si>
    <t>bis 100.000 €
auch Schiffskabine, Schlagenabteil, Campingcontainer und festinst. Wohnwagen</t>
  </si>
  <si>
    <t>BB, A. IV. Ziff. 9 / B. I Ziff. 2</t>
  </si>
  <si>
    <t>generell Deliktunfähigkeit
Sach- u. Vermögen bis 100.000 € 
Personen bis VS
regressrecht bei Aufsichtspflicht</t>
  </si>
  <si>
    <t>BB, A IV. Ziff. 12 / B I.Ziff. 4</t>
  </si>
  <si>
    <t xml:space="preserve">Asbetsschäden
BB A IV. Ziff. 17
'GDV-Garantie
BB A IV. Ziff. 19
</t>
  </si>
  <si>
    <t>Asbetsschäden
BB A IV. Ziff. 17
'GDV-Garantie
BB A IV. Ziff. 19
Betankungsschäden an gemiet. Kfz
bis 2.500 € mit 150 € SB
BB, B I. Ziff. 7</t>
  </si>
  <si>
    <t>Asbetsschäden
BB A IV. Ziff. 17
'GDV-Garantie
BB A IV. Ziff. 19
Betankungsschäden an gemiet. Kfz
bis 2.500 € mit 150 € SB
BB, B I. Ziff. 7
Besitzstandsgarantie
BB, B II. Ziff. 2</t>
  </si>
  <si>
    <t>Asbetsschäden
BB A IV. Ziff. 17
'GDV-Garantie
BB A IV. Ziff. 19
Betankungsschäden an gemiet. Kfz
bis 2.500 € mit 150 € SB
BB, B I. Ziff. 7
Besitzstandsgarantie
BB, B II. Ziff. 2
Opferhilfe
BB, C Ziff. 1
Neuwertentschädigung bis 12 Monate
max 2.500 €
BB, C Ziff. 2
Kfz-SFR-Rückstufungskosten
BB, C Ziff. 3</t>
  </si>
  <si>
    <t>Ja</t>
  </si>
  <si>
    <t>BB, A IV. Ziff. 14 / C Ziff. 4</t>
  </si>
  <si>
    <t>Ja
150 € SB</t>
  </si>
  <si>
    <t>ja
auch Betriebspraktika / Ferienjobs 
(auch Schäden an Laborgeräten und Maschinen)</t>
  </si>
  <si>
    <t>BB, A I. Ziff. 14+15 / C Ziff. 4</t>
  </si>
  <si>
    <t>generell Deliktunfähigkeit
Sach- u. Vermögen
Personen bis VS
regressrecht bei Aufsichtspflicht</t>
  </si>
  <si>
    <t>BB, A IV. Ziff. 12 / B I.Ziff. 4 / C Ziff. 4</t>
  </si>
  <si>
    <t>BB, A IV. Ziff. 7.1 / C Ziff. 4</t>
  </si>
  <si>
    <t>BB, A IV. Ziff. 7.1 / B I. Ziff. 9 / C Ziff.4</t>
  </si>
  <si>
    <t>BB, A. IV. Ziff. 2 / C Ziff. 4</t>
  </si>
  <si>
    <t>Ja 
150 € SB</t>
  </si>
  <si>
    <t>BB, B. I. Ziff. 3 / C Ziff.4</t>
  </si>
  <si>
    <t>ja
auch Schiffskabine, Schlagenabteil, Campingcontainer und festinst. Wohnwagen</t>
  </si>
  <si>
    <t>BB, A. IV. Ziff. 9 / B. I Ziff. 2 / C Ziff. 4</t>
  </si>
  <si>
    <t>BB, A. IV. Ziff. 1 / C Ziff. 4</t>
  </si>
  <si>
    <t>BB, A. IV. Ziff. 10 / C Ziff.4</t>
  </si>
  <si>
    <t>10 Mio. €
Baustein Premium 50 Mio. €</t>
  </si>
  <si>
    <t xml:space="preserve">ja, auch Betriebspraktika/ Schülerpraktika
(auch Schäden an/ auf dem Gelände der Institutionen/ an den Lehrgeräten/ Maschinen) </t>
  </si>
  <si>
    <t>ADCURI Basis-Schutz
(2015)</t>
  </si>
  <si>
    <t>ADCURI Top-Schutz
(2015)</t>
  </si>
  <si>
    <t>ADCURI Premium-Schutz</t>
  </si>
  <si>
    <t>43,29 €
34,16 € mit 150 € SB</t>
  </si>
  <si>
    <t>56,50 €
43,79 € mit 150 € SB</t>
  </si>
  <si>
    <t>54,11 € (F) / 41,57 € (S)
42,03 € (F) / 32,89 € (S) mit 150 € SB</t>
  </si>
  <si>
    <t>43,51 €
40,27 € mit 150 € SB</t>
  </si>
  <si>
    <t>65,82 €
50,37 € mit 150 € SB</t>
  </si>
  <si>
    <t>62,95 € (F) / 49,30 € (S)
48,29 € (F) / 38,69 € (S) mit 150 € SB</t>
  </si>
  <si>
    <t>73,85 €
62,69 € mit 150 € SB</t>
  </si>
  <si>
    <t>88,24 €
72,29 € mit 150 € SB</t>
  </si>
  <si>
    <t>84,25 € (F) / 70,59 € (S)
69,59 € (F) / 59,98 € (S) mit 150 € SB</t>
  </si>
  <si>
    <t>BB, Ziff. A 1-6.19.1</t>
  </si>
  <si>
    <t>BB, Ziff. A 1-9.2</t>
  </si>
  <si>
    <t>BB, Ziff. A 1-6.10.1</t>
  </si>
  <si>
    <t>BB, Ziff. A 1-6.18</t>
  </si>
  <si>
    <t>BB, Ziff. B-20</t>
  </si>
  <si>
    <t>BB, Ziff. A 1-2.1.1</t>
  </si>
  <si>
    <t>BB, Ziff. A 1-2.1.2</t>
  </si>
  <si>
    <t>ja
(körperl. mind. 50% GdB)</t>
  </si>
  <si>
    <t>BB, Ziff. A 1-2.1.3+4</t>
  </si>
  <si>
    <t>eines Elternteil</t>
  </si>
  <si>
    <t>BB, Ziff. A 1-2.1.7</t>
  </si>
  <si>
    <t>BB, Ziff. A 1-2.1.6</t>
  </si>
  <si>
    <t>BB, Ziff. A 1-2.1.8</t>
  </si>
  <si>
    <t>BB, Ziff. A 1-2.1.9 + 1-7.3</t>
  </si>
  <si>
    <t>BB, Ziff. A 1-2.1.9</t>
  </si>
  <si>
    <t>BB, Ziff. A 1-6.3</t>
  </si>
  <si>
    <t>BB, Ziff. A 1-6.4</t>
  </si>
  <si>
    <t>BB, Ziff. A 1-6.5</t>
  </si>
  <si>
    <t>BB, Ziff. A 1-6.9</t>
  </si>
  <si>
    <t>BB, Ziff. A 1-6.8</t>
  </si>
  <si>
    <t>BB, Ziff. A 1-10</t>
  </si>
  <si>
    <t>ja 
z.B. Aufsitzrasenmäher, Schneeräumgeräte
sowie Stapler</t>
  </si>
  <si>
    <t>BB, Ziff. A 1-6.14.1 (3)+(4)</t>
  </si>
  <si>
    <t>BB, Ziff. A 1-6.14.1 (1)+(5)</t>
  </si>
  <si>
    <t>BB, Ziff. A 1-6.14.1 (5)</t>
  </si>
  <si>
    <t>ja
z.B. motorgetribene Rollstühle, Kinderfahrzeuge und Golfwagen</t>
  </si>
  <si>
    <t>BB, Ziff. A 1-6.14.1 (2)</t>
  </si>
  <si>
    <t>BB, Ziff. A 1-6.20</t>
  </si>
  <si>
    <t>BB, Ziff. A 1-6.6.1 (2)</t>
  </si>
  <si>
    <t>BB, Ziff. A 1-6.6.1 (1)</t>
  </si>
  <si>
    <t>BB, Ziff. A 1-6.6.1  +(4)</t>
  </si>
  <si>
    <t>BB, Ziff. A 1-6.6.1 (3)</t>
  </si>
  <si>
    <t>BB, Ziff. A 1-6.6.2 (2)</t>
  </si>
  <si>
    <t>BB, Ziff. A 1-6.6.2 (4)</t>
  </si>
  <si>
    <t>BB, Ziff. A 1-6.6.2 (3)</t>
  </si>
  <si>
    <t>BB, Ziff. A 1-6.6.11.1</t>
  </si>
  <si>
    <t>Pedelecs bis max. 25 km/h
(auch mit Anfahrhilfe bis 6 km/h)</t>
  </si>
  <si>
    <t>BB, Ziff. A 1-6.6.16.1 (3)</t>
  </si>
  <si>
    <t>BB, Ziff. A 1-6.6.11</t>
  </si>
  <si>
    <t>ja
ausgenommen Rennen</t>
  </si>
  <si>
    <t>BB, Ziff. A 1-6.6.11.1 + 2 (2)</t>
  </si>
  <si>
    <t>BB, Ziff. A 1-6.6.12</t>
  </si>
  <si>
    <t>BB, Ziff. A 1-6.6.15.1</t>
  </si>
  <si>
    <t>BB, Ziff. A 1-6.6.17</t>
  </si>
  <si>
    <t>BB, Ziff. A 1-6.6.16.1 (1)</t>
  </si>
  <si>
    <t>BB, Ziff. A 1-6.6.16.1 (4)</t>
  </si>
  <si>
    <t>BB, Ziff. A 1-6.2</t>
  </si>
  <si>
    <t>Diskriminierungen nach AGG</t>
  </si>
  <si>
    <t>BB, Ziff. A 1-6.21.1</t>
  </si>
  <si>
    <t>BB, Ziff. A 2-1.1</t>
  </si>
  <si>
    <t>BB, Ziff. A 1-6.13.1</t>
  </si>
  <si>
    <t>BB, Ziff. A 1-6.13.2</t>
  </si>
  <si>
    <t>BB, Ziff. A 1-6.13.3</t>
  </si>
  <si>
    <t>AHB / BBR Basis-Schutz
Stand 10-2016</t>
  </si>
  <si>
    <t>BB, Ziff. A 1-6.11.1</t>
  </si>
  <si>
    <t>BB, Ziff. A 1-6.11.2</t>
  </si>
  <si>
    <t>BB, Ziff. A 1-6.12</t>
  </si>
  <si>
    <t>bis 10.000 €
max. 20.000 € pro Vers.-Jahr</t>
  </si>
  <si>
    <t>BB, Ziff. A 1-6.12.1 + 3</t>
  </si>
  <si>
    <t>bis 5.000 €
max. 10.000 € pro Vers.-Jahr
150 € SB</t>
  </si>
  <si>
    <t>BB, Ziff. A 1-6.22 (2)</t>
  </si>
  <si>
    <t>EU / Schweiz: unbegrenzt
weltweit: 5 Jahr
(inländischer Wohnsitz nötig)</t>
  </si>
  <si>
    <t>BB, Ziff. A 1-2.1.8 (2)</t>
  </si>
  <si>
    <t>BB, Ziff. A 1-2.1.10</t>
  </si>
  <si>
    <t>BB, Ziff. A 1-2.1.10 + 1-7.3</t>
  </si>
  <si>
    <t>BB, Ziff. A 1-6.13.1 + 5</t>
  </si>
  <si>
    <t>BB, Ziff. A 1-6.13.2 + 5</t>
  </si>
  <si>
    <t>BB, Ziff. A 1-6.13.4</t>
  </si>
  <si>
    <t>BB, Ziff. A 3-6.6</t>
  </si>
  <si>
    <t>BB, Ziff. A 4-2</t>
  </si>
  <si>
    <t>BB, Ziff. A 1-6.14</t>
  </si>
  <si>
    <t>bis 10.000 €
max. 20.000 € pro Vers.-Jahr
150 € SB</t>
  </si>
  <si>
    <t>BB, Ziff. A 1-6.10</t>
  </si>
  <si>
    <t>BB, Ziff. A 1-6.18.1 (3)+(4)</t>
  </si>
  <si>
    <t>BB, Ziff. A 1-6.18.1 (1)+(5)</t>
  </si>
  <si>
    <t>BB, Ziff. A 1-6.18.1 (5)</t>
  </si>
  <si>
    <t>BB, Ziff. A 1-6.18.1 (2)</t>
  </si>
  <si>
    <t>BB, Ziff. A 1-6.24</t>
  </si>
  <si>
    <t>BB, Ziff. A 1-6.6.3 (4)</t>
  </si>
  <si>
    <t>BB, Ziff. A 1-6.6.2 (2) a)</t>
  </si>
  <si>
    <t>BB, Ziff. A 1-6.6.2 (2) c)</t>
  </si>
  <si>
    <t>BB, Ziff. A 1-6.6.2 (2) b)</t>
  </si>
  <si>
    <t>BB, Ziff. A 1-6.6.2 (1) c)</t>
  </si>
  <si>
    <t>BB, Ziff. A 1-6.6.2 (1) b)</t>
  </si>
  <si>
    <t>max. 8 Betten
ohne Schank-Lizenz</t>
  </si>
  <si>
    <t>max 1
EU / Schweiz</t>
  </si>
  <si>
    <t>ja
EU / Schweiz</t>
  </si>
  <si>
    <t>je max 1
EU / Schweiz</t>
  </si>
  <si>
    <t>BB, Ziff. A 1-6.6.2 (1) a)</t>
  </si>
  <si>
    <t>max 1 Whg o. Haus
EU / Schweiz</t>
  </si>
  <si>
    <t>BB, Ziff. A 1-6.6.2 (1) e)</t>
  </si>
  <si>
    <t>BB, Ziff. A 1-6.6.2 (1) d) + e)</t>
  </si>
  <si>
    <t>BB, Ziff. A 1-6.6.3 (2)</t>
  </si>
  <si>
    <t>BB, Ziff. A 1-6.6.1 (5)</t>
  </si>
  <si>
    <t>bis 100.000 € 
EU / Schweiz</t>
  </si>
  <si>
    <t>bis 1.000 qm
EU / Schweiz</t>
  </si>
  <si>
    <t>BB, Ziff. A 1-6.7.1</t>
  </si>
  <si>
    <t>BB, Ziff. A 1-6.6.15.1 + 3 (2)</t>
  </si>
  <si>
    <t>BB, Ziff. A 1-6.6.20.1 (1)</t>
  </si>
  <si>
    <t>ja
auch Wakeboards</t>
  </si>
  <si>
    <t>BB, Ziff. A 1-6.6.15.2</t>
  </si>
  <si>
    <t>BB, Ziff. A 1-6.6.15</t>
  </si>
  <si>
    <t>BB, Ziff. A 1-6.6.16</t>
  </si>
  <si>
    <t>BB, Ziff. A 1-6.6.19.1</t>
  </si>
  <si>
    <t>BB, Ziff. A 1-6.6.21</t>
  </si>
  <si>
    <t>BB, Ziff. A 1-6.6.20.1 (4)+(5)</t>
  </si>
  <si>
    <t>BB, Ziff. A 1-6.6.20.1 (4)</t>
  </si>
  <si>
    <t>BB, Ziff. A 1-6.25.1</t>
  </si>
  <si>
    <t>gegen Zuschlag ca 13%</t>
  </si>
  <si>
    <t xml:space="preserve">BB, Ziff. A 4-1 </t>
  </si>
  <si>
    <t>ja (150 € SB)
(auch unterirdische bei 5-jähriger Überprüfung)</t>
  </si>
  <si>
    <t>BB, Ziff. A 2-2</t>
  </si>
  <si>
    <t>BB, Ziff. A 1-6.17.1</t>
  </si>
  <si>
    <t>BB, Ziff. A 1-6.17.2</t>
  </si>
  <si>
    <t>BB, Ziff. A 1-6.17.3</t>
  </si>
  <si>
    <t>AHB / BBR Top-Schutz
Stand 10-2016</t>
  </si>
  <si>
    <t>Archiv
(neuer Tarif 10-2016)</t>
  </si>
  <si>
    <t>weltweit: unbegrenzt</t>
  </si>
  <si>
    <t>BB, Ziff. A 1-6.22.1</t>
  </si>
  <si>
    <t>BB, Ziff. A 1-6.22.2</t>
  </si>
  <si>
    <t>BB, Ziff. A 1-6.30.1 + 5</t>
  </si>
  <si>
    <t>ja
max im Rahmen der VS und SB</t>
  </si>
  <si>
    <t>BB, Ziff. B-4.3</t>
  </si>
  <si>
    <t>BB, Ziff. A 1-2.1.5</t>
  </si>
  <si>
    <t>BB, Ziff. A 1-2.1.2 + 4</t>
  </si>
  <si>
    <t>BB, Ziff. A 1-2.1.2 + 5</t>
  </si>
  <si>
    <t>BB, Ziff. A 1-2.1.4</t>
  </si>
  <si>
    <t>sofern in häuslicher Gemein. mit VN lebend, sonst max 1 Jahr</t>
  </si>
  <si>
    <t>BB, Ziff. A 1-2.1.2 + 3</t>
  </si>
  <si>
    <t>ja
auch wenn nicht häusliche Gemein.</t>
  </si>
  <si>
    <t>auch Großeltern und Kinder
in Pflegeeinrichtungen</t>
  </si>
  <si>
    <t>BB, Ziff. A 1-2.1.8 (1)</t>
  </si>
  <si>
    <t>BB, Ziff. A 1-2.1.9 + 1-7.4</t>
  </si>
  <si>
    <t>BB, Ziff. A 1-6.9 a)</t>
  </si>
  <si>
    <t>BB, Ziff. A 1-6.9 b)</t>
  </si>
  <si>
    <t>ja
ohne Einleitung in Gewässer</t>
  </si>
  <si>
    <t>max 12 Monate
(siehe div. Vorraussetzungen)</t>
  </si>
  <si>
    <t>BB, Ziff. A 1-6.29</t>
  </si>
  <si>
    <t>BB, Ziff. A 1-6.18.2</t>
  </si>
  <si>
    <t>BB, Ziff. A 1-6.6.1</t>
  </si>
  <si>
    <t>bis 10.000 qm
EU / Schweiz</t>
  </si>
  <si>
    <t>BB, Ziff. A 1-6.6.3 (3)</t>
  </si>
  <si>
    <t>BB, Ziff. A 1-6.6.2 (1) d)</t>
  </si>
  <si>
    <t>BB, Ziff. A 1-6.6.2 (1) a + b)</t>
  </si>
  <si>
    <t>ohne Begrenzung
Ausnahmen bis 400.000 €</t>
  </si>
  <si>
    <t>ja
(auch Kitebuggys Leinenlänge nicht benannt / Strand-, Land-, Eisseglern)</t>
  </si>
  <si>
    <t>BB, Ziff. A 1-6.6.18.5</t>
  </si>
  <si>
    <t>bis 10.000 € 
max. 20.000 € pro Vers.-Jahr</t>
  </si>
  <si>
    <t>BB, Ziff. A 1-6.27</t>
  </si>
  <si>
    <t>ja aus legaler Haltung</t>
  </si>
  <si>
    <t>AHB / BBR Premium-Schutz
Stand 10-2016</t>
  </si>
  <si>
    <t>BB, Ziff. A 1-6.25.1 +6.26</t>
  </si>
  <si>
    <t>Allianz Familie SicherheitBest
2013-05</t>
  </si>
  <si>
    <t>Allianz Familie SicherheitPlus
2013-05</t>
  </si>
  <si>
    <t>Vorsorgeversicherung für neu hinzukommende Risiken (sofern diese beim jeweiligem Versicherer eingedeckt werden)</t>
  </si>
  <si>
    <t>volljährige, nicht in eingetragener Lebenspartnerschaft lebende Kinder (auch Stief-, Adoptiv- und Pflegekinder)</t>
  </si>
  <si>
    <t>Versehentliche Obliegenheitsverletzung (Versehensklausel)</t>
  </si>
  <si>
    <t>Allianz SicherheitPlus</t>
  </si>
  <si>
    <t>Allianz SicherheitBest</t>
  </si>
  <si>
    <t>Allianz</t>
  </si>
  <si>
    <t>Tarif / Rechner</t>
  </si>
  <si>
    <t>Teil A Ziff. 1.6</t>
  </si>
  <si>
    <t>Im Rahmen der VS</t>
  </si>
  <si>
    <t>15 Mio. €
(in Police genannt)</t>
  </si>
  <si>
    <t>30 Mio. €
(in Police genannt)</t>
  </si>
  <si>
    <t>60 Mio. €
(in Police genannt)</t>
  </si>
  <si>
    <t>Teil A Ziff. 1.2</t>
  </si>
  <si>
    <t>Teil A Ziff. 1.2.2</t>
  </si>
  <si>
    <t>ja
ja ohne anzeigepflicht bis Aufforderung</t>
  </si>
  <si>
    <t>Teil A Ziff. 1.5.2 (1) a)</t>
  </si>
  <si>
    <t>Teil A Ziff. 1.5.2 (2) c + d)</t>
  </si>
  <si>
    <t>1% der VS (=600.000 €)
150 € SB</t>
  </si>
  <si>
    <t>1% der VS (=300.000 €)
150 € SB</t>
  </si>
  <si>
    <t>Teil A Ziff. 1.5.2 (2) b+c)</t>
  </si>
  <si>
    <t>Teil A Ziff. 1.5.2 (2) c+d)</t>
  </si>
  <si>
    <t>bis 0,1% der VS (=60.000 €)
150 € SB
(keine zeitliche Begrenzung)</t>
  </si>
  <si>
    <t>Teil A Ziff. 1.7 (1)</t>
  </si>
  <si>
    <t>1% der VS (=600.000 €)</t>
  </si>
  <si>
    <t>1% der VS (=150.000 €)</t>
  </si>
  <si>
    <t>1% der VS (=300.000 €)</t>
  </si>
  <si>
    <t>Teil A Ziff. 1.7 (4)</t>
  </si>
  <si>
    <t>PSV--2479Z0 (001) 10/2014</t>
  </si>
  <si>
    <t>Teil A Ziff. 1.3.1 (2)</t>
  </si>
  <si>
    <t>ja
(häuslicher Gem. u. behördl. gemeldet)</t>
  </si>
  <si>
    <t>Teil A Ziff. 1.3.1 (3)</t>
  </si>
  <si>
    <t>Teil A Ziff. 1.3.4 (1)</t>
  </si>
  <si>
    <t>Teil A Ziff. 1.3.1 (4) b)</t>
  </si>
  <si>
    <t>Teil A Ziff. 1.3.1 (4) c)</t>
  </si>
  <si>
    <t>Teil A Ziff. 1.3.1 (5) a)</t>
  </si>
  <si>
    <t>Teil A Ziff. 1.3.1 (5) b)</t>
  </si>
  <si>
    <t>auch Großeltern und Kinder
in Pflegeeinrichtungen
(nicht Paare-/Single-Tarif)</t>
  </si>
  <si>
    <t>Teil A Ziff. 1.5.10 (1) b) + (3)</t>
  </si>
  <si>
    <t>Teil A Ziff. 1.5.10 (1) c) + (3)</t>
  </si>
  <si>
    <t xml:space="preserve">bis 1% der VS (=600.000 €) nicht anlässlich/während berufl. Tätigkeit </t>
  </si>
  <si>
    <t>Teil A Ziff. 1.5.13 (1)</t>
  </si>
  <si>
    <t>Teil A Ziff. 1.5.13 (1) + (2)</t>
  </si>
  <si>
    <t>Teil A Ziff. 1.5.12 (1) + (2)</t>
  </si>
  <si>
    <t>Teil A Ziff. 1.5.5</t>
  </si>
  <si>
    <t>bis 0,1% der VS
(=30.000 €)</t>
  </si>
  <si>
    <t>bis 0,1% der VS
(=60.000 €)</t>
  </si>
  <si>
    <t>Teil A Ziff. 1.511</t>
  </si>
  <si>
    <t>bis 0,1% der VS
(=15.000 €) 150 € SB</t>
  </si>
  <si>
    <t xml:space="preserve">ja, allmähliche Einwirkung von Temperaturen, Gasen, Dämpfen oder Feuchtigkeit. </t>
  </si>
  <si>
    <t>Teil A Ziff. 1.5.7</t>
  </si>
  <si>
    <t>Teil A Ziff. 1.3.4</t>
  </si>
  <si>
    <t xml:space="preserve">bis zu 1 Jahr für AN
bei Kombi-Policen mit
mind. 3 Verträgen / 3 Jahren Laufzeit
(siehe div. Vorrausetzungen) </t>
  </si>
  <si>
    <t>ja 
auch Stapler und GolfCaddies</t>
  </si>
  <si>
    <t>Teil A Ziff. 1.5.3</t>
  </si>
  <si>
    <t>Teil A Ziff. 1.5.8</t>
  </si>
  <si>
    <t>Teil A Ziff. 2.15</t>
  </si>
  <si>
    <t>ja 
EFH oder ZFH</t>
  </si>
  <si>
    <t>einer sowie mehrerer</t>
  </si>
  <si>
    <t>Teil A Ziff. 1.5.1 (1) b)</t>
  </si>
  <si>
    <t>Teil A Ziff. 1.5.1 (1) a)</t>
  </si>
  <si>
    <t>Teil A Ziff. 1.5.1 (1)</t>
  </si>
  <si>
    <t>eines</t>
  </si>
  <si>
    <t>Teil A Ziff. 1.5.1 (1) c)</t>
  </si>
  <si>
    <t>eines 
(auf Dauer und ohne Unterbrechung)</t>
  </si>
  <si>
    <t>Teil A Ziff. 1.5.1 (1) e)</t>
  </si>
  <si>
    <t>Teil A Ziff. 1.5.1 (3) a+b)</t>
  </si>
  <si>
    <t>Teil A Ziff. 1.5.1 (3) a)</t>
  </si>
  <si>
    <t>Teil A Ziff. 1.5.1 (3) a + b)</t>
  </si>
  <si>
    <t>Teil A Ziff. 1.5.1 (3) b)</t>
  </si>
  <si>
    <t>Teil A Ziff. 1.5.1 (4)</t>
  </si>
  <si>
    <t>bis 1.500 qm (Land-/Forstwirtschaftl. genutzte Fläche bis 1 ha)
nur private Nutzung bzw. Brachland</t>
  </si>
  <si>
    <t>Teil A Ziff. 1.5.1 (2)</t>
  </si>
  <si>
    <t>Teil A Ziff. 1.5.1 (5)</t>
  </si>
  <si>
    <t>Teil A Ziff. 1.5.3 (1) a)</t>
  </si>
  <si>
    <t>Teil A Ziff. 1.5.3 (2)</t>
  </si>
  <si>
    <t>Teil A Ziff. 1.5.6</t>
  </si>
  <si>
    <t>ja,
Motor bis 110 kw (150 PS);</t>
  </si>
  <si>
    <t>Teil A Ziff. 1.5.3 (4)</t>
  </si>
  <si>
    <t>Teil A Ziff. 1.5.9</t>
  </si>
  <si>
    <t>ja
Subsidiarität</t>
  </si>
  <si>
    <t>nur als Dienstherr
(Privathaushalte)</t>
  </si>
  <si>
    <t>Teil A Ziff. 1.9 + 2. (10)</t>
  </si>
  <si>
    <t>Optional
gegen Zuschlag</t>
  </si>
  <si>
    <t>Teil A Ziff. 1.8 (1)</t>
  </si>
  <si>
    <t>Tarif / Software</t>
  </si>
  <si>
    <t>gegen Zuschlag versicherbar
1/2 Prämie Öltank</t>
  </si>
  <si>
    <t>Teil A Ziff. 1.5.4 (1) a)</t>
  </si>
  <si>
    <t>Teil A Ziff. 1.5.4 (1) c)</t>
  </si>
  <si>
    <t>bis 3000 qm (Land-/Forstwirtschaftl. genutzte Fläche bis 1 ha)
nur private Nutzung bzw. Brachland</t>
  </si>
  <si>
    <t>Teil A Ziff. 1.5.1 (2) + 1.12.1</t>
  </si>
  <si>
    <t>ja
auch Rennen unentgeldlich</t>
  </si>
  <si>
    <t>Teil A Ziff. 1.1.(1) + 1.2.1 (1)</t>
  </si>
  <si>
    <t>Teil A Ziff. 1.5.3 (3)</t>
  </si>
  <si>
    <t>Teil A Ziff. 1.5.3 (3) + 1.12.2</t>
  </si>
  <si>
    <t>bis 0,1% der VS
(=60.000 €) subsidär</t>
  </si>
  <si>
    <t>Teil A Ziff. 1.10.1 (2) +10.2 (3) + (4) + 1.12.4</t>
  </si>
  <si>
    <t>ja
auch Stapler</t>
  </si>
  <si>
    <t>ja 
EFH</t>
  </si>
  <si>
    <t>ja,
Motor bis 15 kw (20 PS);</t>
  </si>
  <si>
    <t>AHB / BR Familie
Stand 10-2015</t>
  </si>
  <si>
    <t>AHB / BR Familie SicherheitsPlus
Stand 10-2015</t>
  </si>
  <si>
    <t>AHB / BR Familie SicherheitsBest
Stand 10-2015</t>
  </si>
  <si>
    <t>124,45 €
103,57 € mit 150 € SB</t>
  </si>
  <si>
    <t>104,45 €
83,56 € mit 150 € SB</t>
  </si>
  <si>
    <t>87,77 €
70,22 € mit 150 € SB</t>
  </si>
  <si>
    <t>128,89 €
103,11 € mit 150 € SB</t>
  </si>
  <si>
    <t>156,66 
125,33 € mit 150 € SB</t>
  </si>
  <si>
    <t>176,67 €
143,33 € mit 150 € SB</t>
  </si>
  <si>
    <t>Paare                  106,67 €
altersunabhängig 85,33 € mit 150 € SB</t>
  </si>
  <si>
    <t>Paare                  122,22 €
altersunabhängig 97,78 € mit 150 € SB</t>
  </si>
  <si>
    <t>Paare                  142,23 €
altersunabhängig 117,79 € mit 150 € SB</t>
  </si>
  <si>
    <t>aktuell
(geprüft am 13.12.2017)</t>
  </si>
  <si>
    <t>AHB 2011
Stand 07-2011 (05-2012)</t>
  </si>
  <si>
    <t>Alte Leipziger classic
2015-07</t>
  </si>
  <si>
    <t>Alte Leipziger comfort
2015-07</t>
  </si>
  <si>
    <t>Alte Leipziger compact
2015-07</t>
  </si>
  <si>
    <t>im Rahmen der VS 
max 100.000,- €</t>
  </si>
  <si>
    <t>Tarif 2017 Ziff. 5.21</t>
  </si>
  <si>
    <t>Tarif 2017 Ziff. 5.22</t>
  </si>
  <si>
    <t>Tarif 2017 Ziff. 5.23</t>
  </si>
  <si>
    <t>BBR Leistungsbeschreibung S.13</t>
  </si>
  <si>
    <t>ja
(auch in Pflegeeinrichtungen bei direktem Anschluß)</t>
  </si>
  <si>
    <t>Forderungsausfalldeckung
(im Rahmen des Leistungsumfang des eigenen Vertrages)</t>
  </si>
  <si>
    <t>AHB Ziff., 7.14 (1)</t>
  </si>
  <si>
    <t xml:space="preserve">BBR compact; Ziff. 3 a) bb) </t>
  </si>
  <si>
    <t>ja
EFH, DHH oder RHH</t>
  </si>
  <si>
    <t>BBR compact; Ziff. 3 c) bb)</t>
  </si>
  <si>
    <t>ja
(auch Reitbeteiligungen)</t>
  </si>
  <si>
    <t>Teil A Ziff. 1.5.4 (1) b) c)</t>
  </si>
  <si>
    <t>AHB 2008
Stand 10-2016 S97.9</t>
  </si>
  <si>
    <t>im Rahmen der VS</t>
  </si>
  <si>
    <t>BBR Leistungsbeschreibung S.16</t>
  </si>
  <si>
    <t>BBR classic; Ziff. 2.6 (2) c)</t>
  </si>
  <si>
    <t>BBR classic; Ziff. 2.2</t>
  </si>
  <si>
    <t>BBR classic; Ziff. 1.1</t>
  </si>
  <si>
    <t>EFH, DHH oder RHH
auch in der EU oder EFTA</t>
  </si>
  <si>
    <t>einer sowie mehrerer
auch in der EU oder EFTA</t>
  </si>
  <si>
    <t>eines
auch in der EU oder EFTA</t>
  </si>
  <si>
    <t>eines 
(auf Dauer und ohne Unterbrechung)
auch in der EU oder EFTA</t>
  </si>
  <si>
    <t>max. eine
auch in der EU oder EFTA</t>
  </si>
  <si>
    <t>max. ein
auch in der EU oder EFTA</t>
  </si>
  <si>
    <t>nur im Rahmen der Bauherrenhaftpflicht
(SB 20% mind. 50 €, max. 5.000 €)</t>
  </si>
  <si>
    <t>bis 10 KWp 
inkl. Einspeisung von Strom ins öffentliche Stromnetz</t>
  </si>
  <si>
    <t>ja
wenn vereinbart</t>
  </si>
  <si>
    <t>bis 2.500 € ( SB 150 € )
 im Rahmen der Bauherrenhaftpflicht
(SB 20% mind. 50 €, max. 5.000 €)</t>
  </si>
  <si>
    <t>20 Mio (max.15 Mio pro Person)
(auch für versicherungspfl. Hunde)</t>
  </si>
  <si>
    <t>BBR comfort; Ziff. 9.1</t>
  </si>
  <si>
    <t>bis 10.000 €
100 € SB
(keine zeitliche Begrenzung)</t>
  </si>
  <si>
    <t>bis 5.000 €
100 € SB
(keine zeitliche Begrenzung)</t>
  </si>
  <si>
    <t>Paket "weitere Personen"
durch Enkelkinder</t>
  </si>
  <si>
    <t>ja
(auch bis zu 14 Tage Objektschutz)</t>
  </si>
  <si>
    <t>in Höhe der VS
(ab 500 I Schadenhöhe)</t>
  </si>
  <si>
    <t xml:space="preserve">BBR comfort; Ziff. 8.3.2 + 4 </t>
  </si>
  <si>
    <t>BBR comfort; Ziff. 8.3.2 + 4 u. 8.1.3+4</t>
  </si>
  <si>
    <t>max. 100.000 € (auch Minderjährige nach § 828 BGB)</t>
  </si>
  <si>
    <t>BBR comfort; Ziff. 1.9 + 16</t>
  </si>
  <si>
    <t>BBR classic; Ziff. 1.8 + 15</t>
  </si>
  <si>
    <t>bis 5.000 € ( SB 150 € )
 im Rahmen der Bauherrenhaftpflicht
(SB 20% mind. 50 €, max. 5.000 €)</t>
  </si>
  <si>
    <t>bis 15 KWp 
inkl. Einspeisung von Strom ins öffentliche Stromnetz</t>
  </si>
  <si>
    <t>Neuwertentschädigung
(max. Alter 12 Monate | Ausschlüsse: u. a. mobile Kommunikationsmittel, Computer jeder Art, Film- und Fotoapparate, tragbare Musik- oder Videowiedergabegeräte, Brillen jeder Art)</t>
  </si>
  <si>
    <t>Besitzstandsgarantie</t>
  </si>
  <si>
    <t>Opferschutz im Rahmen der Forderungsausfalldeckung</t>
  </si>
  <si>
    <t>Flugmodelle, unbemannte Ballone und Drachen 
(mit Motor oder Treibsatz, &lt;5kg)</t>
  </si>
  <si>
    <t>Garantierte Mindeststandards ( GDV / AKBP )</t>
  </si>
  <si>
    <t>für deliktunfähige minderjährige Personen
bis 3.000 € mit 150 € SB 
(max. 6.000 € pro Vers.Jahr)</t>
  </si>
  <si>
    <t>für deliktunfähige erwachsene Personen
bis 3.000 € mit 150 € SB 
(max. 6.000 € pro Vers.Jahr)</t>
  </si>
  <si>
    <t>für deliktunfähige minderjährige Personen
bis 20.000 €
(max. 40.000 € pro Vers.Jahr)</t>
  </si>
  <si>
    <t>für deliktunfähige erwachsene Personen
bis 20.000 €
(max. 40.000 € pro Vers.Jahr)</t>
  </si>
  <si>
    <t>für deliktunfähige minderjährige Personen
bis 100.000 €
(max. 200.000 € pro Vers.Jahr)</t>
  </si>
  <si>
    <t>für deliktunfähige erwachsene Personen
bis 100.000 €
(max. 200.000 € pro Vers.Jahr)</t>
  </si>
  <si>
    <t xml:space="preserve">Teil A Ziff. 1.12.6 </t>
  </si>
  <si>
    <t>bis 10% der VS (=6 Mio €)</t>
  </si>
  <si>
    <t>Verkürzung Kündigungsfrist
BB, Ziff. B-5.2
Nachlass ÖD ca. 8,5%
Tarif</t>
  </si>
  <si>
    <t>BB, Ziff. B-21 + 22</t>
  </si>
  <si>
    <t>bis 2000 € mit 150 € SB</t>
  </si>
  <si>
    <t>BB, Ziff. A 1-6.18.4</t>
  </si>
  <si>
    <t>BB, Ziff. A 1-6.28</t>
  </si>
  <si>
    <t>Luftfahrzeuge ohne versicherungspflicht
Flugmodelle, unbemannte Ballone und Drachen 
(ohne Motor oder Treibsatz, &lt;5kg)</t>
  </si>
  <si>
    <t>ja 
- sonstige nicht zulassungspfl. Flugmodelle bis 25 kg
- max 3 Stück
VS gem. § 37 Abs 1a LuftVG
mindest 1  Mio €</t>
  </si>
  <si>
    <t>bis 500 g 
(bis 5 kg nur auf Modellfluggelände und Modellflugverein)
VS gem. § 37 Abs 1a LuftVG
mindest 1  Mio €</t>
  </si>
  <si>
    <t>bis 10% VS = 6 Mio €</t>
  </si>
  <si>
    <t>Luftfahrzeuge ohne versicherungspflicht
Flugmodelle, unbemannte Ballone und Drachen 
(ohne Motor oder Treibsatz, &lt;5kg)</t>
  </si>
  <si>
    <t xml:space="preserve">
VS gem. § 37 Abs 1a LuftVG
mindest 1  Mio €</t>
  </si>
  <si>
    <t>50,81 €
42,25 € mit 150 € SB</t>
  </si>
  <si>
    <t>69,02 €
59,02 € mit 150 € SB</t>
  </si>
  <si>
    <t>105,43 €
91,04 € mit 150 € SB</t>
  </si>
  <si>
    <t>77,59 €
61,17 € mit 150 € SB</t>
  </si>
  <si>
    <t>100,67 €
81,28 € mit 150 € SB</t>
  </si>
  <si>
    <t>138,40 €
114,24 € mit 150 € SB</t>
  </si>
  <si>
    <t>gegen Zuschlag (ca. 25 €)
Paket "weitere Personen"
(nur im direkten Anschluß an die h.G)</t>
  </si>
  <si>
    <t>gegen Zuschlag (ca. 25 €)
Paket "weitere Personen"
pflegebedürftiger Angehöriger
(mind. Pflegestufe I)</t>
  </si>
  <si>
    <t>gegen Zuschlag (ca.25€)
Paket "weitere Personen"
durch Enkelkinder</t>
  </si>
  <si>
    <t>gegen Zuschlag (ca.25€)
Paket "weitere Personen"</t>
  </si>
  <si>
    <t>Prämien beinhalten Altersfaktor</t>
  </si>
  <si>
    <t>geprüft am 11.01.2018</t>
  </si>
  <si>
    <t>BBR comfort; Ziff. 2.8</t>
  </si>
  <si>
    <t>GDV - Stand 2011
AKBP - Stand 2015</t>
  </si>
  <si>
    <t>BBR comfort; Ziff. 16 + 17</t>
  </si>
  <si>
    <t>BBR classic; Ziff. 11 + 12</t>
  </si>
  <si>
    <t>BBR compact; Ziff. 11 + 12</t>
  </si>
  <si>
    <t>bis 2. Mio. €
(ab 500 € Schadenhöhe)
auch Schäden durch Tierhalter Hund / Pferd</t>
  </si>
  <si>
    <t>BBR classic; Ziff. 8.1.3</t>
  </si>
  <si>
    <t>BBR comfort; Ziff. 8.1.3</t>
  </si>
  <si>
    <t>Tarif für Paare 
ca. 15% Nachlaß auf Familie
'-ARAG Online Rechts-Service zum Download von Musterdokumenten und der interaktiven Möglichkeit, Rechtsfragen zu lösen</t>
  </si>
  <si>
    <t xml:space="preserve">gegen Zuschlag für 9 €
7,21 € mit 150 € SB </t>
  </si>
  <si>
    <t>BB; A.; Ziff. 16 / DN</t>
  </si>
  <si>
    <t>AVB Ziff. A4-9</t>
  </si>
  <si>
    <t xml:space="preserve">AVB Ziff. A4-8.1 - 3 </t>
  </si>
  <si>
    <t>AVB Ziff. B1-6.15</t>
  </si>
  <si>
    <t>im Rahmen der VS (auch für versicherungspfl. Hunde)</t>
  </si>
  <si>
    <t>im Rahmen der VS (auch für versicherungspflichtige Hunde)</t>
  </si>
  <si>
    <t>im Rahmen der VS 
(auch für Hunde, reit- und Zugtiere)</t>
  </si>
  <si>
    <t>AVB Ziff. B1-9.1</t>
  </si>
  <si>
    <t>im Rahmen der VS
inkl. Schimmel</t>
  </si>
  <si>
    <t>AVB Ziff. B1-6.6.1</t>
  </si>
  <si>
    <t>AVB Ziff. B1-6.6.2</t>
  </si>
  <si>
    <t>AVB Ziff. B1-6.6.3</t>
  </si>
  <si>
    <t>AVB Ziff. B1-6.22</t>
  </si>
  <si>
    <t>weltweit 5 Jahre</t>
  </si>
  <si>
    <t>AVB Ziff. B1-6.14.1</t>
  </si>
  <si>
    <t>AVB Ziff. B1-6.14.2+3</t>
  </si>
  <si>
    <t>bis 200.000 €
weltweit 100.000 €
auch Starfverfolgung</t>
  </si>
  <si>
    <t>AVB Ziff. B1-2.2.1</t>
  </si>
  <si>
    <t>AVB Ziff. B1-2.2.2</t>
  </si>
  <si>
    <t>AVB Ziff. B1-2.3</t>
  </si>
  <si>
    <t>ja 
auch Enkelkinder</t>
  </si>
  <si>
    <t>AVB Ziff. B1-2.4</t>
  </si>
  <si>
    <t>ja
(häuslicher Gem. u. behördl. gemeldet)
bei eigenem Haushalt über Nachsorge 
6 Monate</t>
  </si>
  <si>
    <t>ja
(häuslicher Gem. u. behördl. gemeldet)
bei eigenem Haushalt über Nachsorge 
12 Monate</t>
  </si>
  <si>
    <t>ja
(häuslicher Gem. u. behördl. gemeldet)
bei eigenem Haushalt über Nachsorge 
24 Monate</t>
  </si>
  <si>
    <t>AVB Ziff. B1-2.3 + 1-9.2</t>
  </si>
  <si>
    <t>AVB Ziff. B1-2.5.2</t>
  </si>
  <si>
    <t>AVB Ziff. B1-9.2</t>
  </si>
  <si>
    <t>bis 12 Monate</t>
  </si>
  <si>
    <t>bis 24 Monate</t>
  </si>
  <si>
    <t>AVB Ziff. B1-2.6.1</t>
  </si>
  <si>
    <t>ja, max. 1 Jahr
(auch alle weiteren Personen)</t>
  </si>
  <si>
    <t>AVB Ziff. B1-2.6.2</t>
  </si>
  <si>
    <t>AVB Ziff. B1-2.8</t>
  </si>
  <si>
    <t>AVB Ziff. B1-7.3</t>
  </si>
  <si>
    <t>AVB Ziff. B1-6.18</t>
  </si>
  <si>
    <t>bis 25.000 €
(auch Wertbehältnisse und zu Kundenwohnung)
inkl. nötigem Objektschutz</t>
  </si>
  <si>
    <t>bis 25.000 €
(auch Wertbehältnisse und zur Mietwohnung)
inkl. nötigem Objektschutz</t>
  </si>
  <si>
    <t>bis 100.000 €
(auch Wertbehältnisse und zur Mietwohnung)
inkl. nötigem Objektschutz</t>
  </si>
  <si>
    <t>bis 100.000 €
(auch Wertbehältnisse und zu Kundenwohnung)
inkl. nötigem Objektschutz</t>
  </si>
  <si>
    <t>bis 25.000 €
(auch Wertbehältnisse)
inkl. nötigem Objektschutz</t>
  </si>
  <si>
    <t>bis 100.000 €
(auch Wertbehältnisse)
inkl. nötigem Objektschutz</t>
  </si>
  <si>
    <t>im Rahmen der VS 
auch Schäden durch Tierhalter Hund / Pferd sowie Vorsatz</t>
  </si>
  <si>
    <t>AVB Ziff. B3-1</t>
  </si>
  <si>
    <t>ab Streitwert 2.500 €
europaweit unbegrennzt
weltweit 100.000 €</t>
  </si>
  <si>
    <t>AVB Ziff. B4-5.4+5</t>
  </si>
  <si>
    <t>Rechtsschutz und einmalige Hilfe von 50.000 €</t>
  </si>
  <si>
    <t>AVB Ziff. B3-2.4</t>
  </si>
  <si>
    <t>bis max 17.500 € Jahresumsatz
-Botendienste
-Handarbeiten
(auch Änderungsschneider)
-Kunst/Kunsthandwerk (nicht Bauwesen)
-Schönheitspflege (nicht med.Fußpflege/Tattoo/Piercing)
-Warenhandel
-Unterrichtserteilung
- sonstige in Police benannte Tätigkeiten
(nicht Haupteinnahme für Lebensunterhalt/ Kein Personal etc.)</t>
  </si>
  <si>
    <t>AVB Ziff. B1-6.2.6</t>
  </si>
  <si>
    <t>max. 6 Kinder</t>
  </si>
  <si>
    <t>AVB Ziff. B1-6.1</t>
  </si>
  <si>
    <t>AVB Ziff. B1-6.19</t>
  </si>
  <si>
    <t>bis 1 Mio €</t>
  </si>
  <si>
    <t>ja, 
bei Beschädigung / Vernichtung von Ausbildungsgegenständen / Maschinen
(es gelten die Ausschlüsse von Mietsachschäden)</t>
  </si>
  <si>
    <t>AVB Ziff. B1-6.21</t>
  </si>
  <si>
    <t>AVB Ziff. B1-6.2.3</t>
  </si>
  <si>
    <t>bis 25.000 €
500 € SB</t>
  </si>
  <si>
    <t>AVB Ziff. B1-6.20</t>
  </si>
  <si>
    <t>AVB Ziff. B1-6.5</t>
  </si>
  <si>
    <t>AVB Ziff. B1-10</t>
  </si>
  <si>
    <t>bis 5 Jahre
gegen Zuschlag ca.10%
(auch Erwerbsunfähigkeit)</t>
  </si>
  <si>
    <t>AVB Ziff. A4-10 / DN</t>
  </si>
  <si>
    <t>ja
auch Kinderfahrzeuge, Golfwagen, Krankenfahrstühle,
Aufsitzrasenmäher, Schneeräumer und Stapler</t>
  </si>
  <si>
    <t>AVB Ziff. B1-6.10.1</t>
  </si>
  <si>
    <t>AVB Ziff. B1-6.16.6</t>
  </si>
  <si>
    <t>bis 1 Mio. €
(USA/Kanada max 1 Mio)</t>
  </si>
  <si>
    <t>bis 3 Mio. €
(USA/Kanada max 1 Mio)</t>
  </si>
  <si>
    <t>bis 5 Mio. €
(USA/Kanada max 1 Mio)</t>
  </si>
  <si>
    <t>AVB Ziff. B1-6.10.4</t>
  </si>
  <si>
    <t>AVB Ziff. B1-6.10.5</t>
  </si>
  <si>
    <t>EFH, DHH oder RHH</t>
  </si>
  <si>
    <t>AVB Ziff. B1-6.3.2</t>
  </si>
  <si>
    <t>einer sowie mehrerer
auch in der EU /anrainerstaaten Mittelmeer/Kanaren/Azoren/Madeira</t>
  </si>
  <si>
    <t>AVB Ziff. B1-6.3.1</t>
  </si>
  <si>
    <t>einer sowie mehrerer
auch in der EU /Anrainerstaaten Mittelmeer/Kanaren/Azoren/Madeira</t>
  </si>
  <si>
    <t>eines
auch in der EU /Anrainerstaaten Mittelmeer/Kanaren/Azoren/Madeira</t>
  </si>
  <si>
    <t>AVB Ziff. B1-6.3.3</t>
  </si>
  <si>
    <t>AVB Ziff. B1-6.3.3+6</t>
  </si>
  <si>
    <t>AVB Ziff. B1-6.3.8</t>
  </si>
  <si>
    <t>max 8 Garegen / Carports  bzw. 
Stellplätze</t>
  </si>
  <si>
    <t>AVB Ziff. B1-6.3.5</t>
  </si>
  <si>
    <t>AVB Ziff. B1-6.3.1+5</t>
  </si>
  <si>
    <t>ETW bis 80 qm</t>
  </si>
  <si>
    <t>EFH bis 80 qm</t>
  </si>
  <si>
    <t>bis Bausumme 50.000 €</t>
  </si>
  <si>
    <t>AVB Ziff. B1-6.3.10</t>
  </si>
  <si>
    <t>bis Bausumme 75.000 €</t>
  </si>
  <si>
    <t>bis Bausumme unbegrenzt</t>
  </si>
  <si>
    <t>AVB Ziff. B1-6.3.4</t>
  </si>
  <si>
    <t>AVB Ziff. B1-6.3.9</t>
  </si>
  <si>
    <t>ja
auch Freizeit-Rennen</t>
  </si>
  <si>
    <t>AVB Ziff. B1-6.7</t>
  </si>
  <si>
    <t>ja nicht zulassungspflichtige
E-Bikes/Pedelecs</t>
  </si>
  <si>
    <t>AVB Ziff. B1-6.7 + 6.12.2</t>
  </si>
  <si>
    <t>AVB Ziff. B1-6.8</t>
  </si>
  <si>
    <t>ja 
sowie bis 20 kg</t>
  </si>
  <si>
    <t>AVB Ziff. B1-6.11.1+3</t>
  </si>
  <si>
    <t>AVB Ziff. B1-6.11.3</t>
  </si>
  <si>
    <t>AVB Ziff. B1-6.13</t>
  </si>
  <si>
    <t>AVB Ziff. B1-6.12.1</t>
  </si>
  <si>
    <t>bis 20 qm Segelfläche
Motorboote ohne Führerscheinpflicht (bis 15 PS)</t>
  </si>
  <si>
    <t>AVB Ziff. B1-6.10.3</t>
  </si>
  <si>
    <t>AVB Ziff. B1-6.2.1</t>
  </si>
  <si>
    <t>AVB Ziff. B1-6.2.2</t>
  </si>
  <si>
    <t>AVB; Ziff. B1-6.2.4</t>
  </si>
  <si>
    <t>AVB Ziff. B2-1.1</t>
  </si>
  <si>
    <t>5 Mio € VS
ohne Begrenzung</t>
  </si>
  <si>
    <t>AVB Ziff.B1-6.3.5</t>
  </si>
  <si>
    <t>ja
Assistenzhunde für Behinderte</t>
  </si>
  <si>
    <t>AVB Ziff.B1-6.9.1</t>
  </si>
  <si>
    <t>AVB Ziff.B1-6.9.2</t>
  </si>
  <si>
    <t>5 Mio. €
(USA/Kanada max 5 Mio)</t>
  </si>
  <si>
    <t>15 Mio. €
(USA/Kanada max 7,5 Mio)</t>
  </si>
  <si>
    <t>Antrag / Police</t>
  </si>
  <si>
    <t>ja
auch Schimmelbildung</t>
  </si>
  <si>
    <t>Tarif für Paare 
ca. 15% Nachlaß auf Familie
'-ARAG Online Rechts-Service zum Download von Musterdokumenten und der interaktiven Möglichkeit, Rechtsfragen zu lösen
ARAG JuraTel
Kostenübernahme Übergabeprotokoll bei Wohnungswechsel
AVB Ziff. B5-1
Nutztiere zu eigenwirtschaftlichen Zwecken
AVB Ziff B1-6.9.1</t>
  </si>
  <si>
    <t>nur Diskriminierung
bis 1 Mio. €
(USA/Kanada max 1 Mio)</t>
  </si>
  <si>
    <t>nur Diskriminierung
bis 5 Mio. €
(USA/Kanada max 1 Mio)</t>
  </si>
  <si>
    <t>nur Diskriminierung
bis 3 Mio. €
(USA/Kanada max 1 Mio)</t>
  </si>
  <si>
    <t>AVB; Ziff. B1-6.17.5 + 1-7.9-10</t>
  </si>
  <si>
    <t>AXA BOXflex
2015-01</t>
  </si>
  <si>
    <t>50 Mio. € (max. 20 Mio. pro Person)
(USA/Kanada max 10 Mio)</t>
  </si>
  <si>
    <t>20 Mio. €  
Gegen Zuschlag  (ca 6%)
50 Mio. € (max. 15 Mio. pro Person)</t>
  </si>
  <si>
    <t>10 Mio. €  
Gegen Zuschlag  (ca13%)
50 Mio. € (max. 15 Mio. pro Person)</t>
  </si>
  <si>
    <t>AVB A Ziff. 6.15</t>
  </si>
  <si>
    <t>im Rahmen der VS
(auch ohne Anschluß für max lfd. VJ)</t>
  </si>
  <si>
    <t>AVB A Ziff. 8.1-3 + 8.8-10</t>
  </si>
  <si>
    <t>AVB A Ziff. 6.6.1</t>
  </si>
  <si>
    <t>AVB A Ziff. 6.6.2</t>
  </si>
  <si>
    <t>AVB A Ziff. 6.27</t>
  </si>
  <si>
    <t>AVB A Ziff. 6.14.1</t>
  </si>
  <si>
    <t>AVB A Ziff. 6.14.2</t>
  </si>
  <si>
    <t>AVB A Ziff. 6.28</t>
  </si>
  <si>
    <t>AVB A Ziff. 2.1.2</t>
  </si>
  <si>
    <t>AVB A Ziff. 2.1.3</t>
  </si>
  <si>
    <t>AVB A Ziff. 2.1.3 + 4</t>
  </si>
  <si>
    <t>AVB A Ziff. 2.1.3 + 5</t>
  </si>
  <si>
    <t>Ja
max. 1 Jahr ohne häusliche Gemeinschaft</t>
  </si>
  <si>
    <t>AVB A Ziff. 2.8</t>
  </si>
  <si>
    <t>alle Angehörigen bis 2. Grades
in gerader Linie
auch in anderen Pflegeeinrichtungen</t>
  </si>
  <si>
    <t>bis 3 Monate
für zuvor in häuslicher Gemeinschaft</t>
  </si>
  <si>
    <t>AVB A Ziff. 2.1.6</t>
  </si>
  <si>
    <t>AVB A Ziff. 2.6.</t>
  </si>
  <si>
    <t>AVB A Ziff. 2.4.</t>
  </si>
  <si>
    <t>AVB A Ziff. 7.3 + 4</t>
  </si>
  <si>
    <t>AVB A Ziff. 6.19 / BB Premium Ziff.1.5</t>
  </si>
  <si>
    <t xml:space="preserve">AVB A Ziff. 5.1 / BB Premium Ziff.1.1 </t>
  </si>
  <si>
    <t>AVB A I Ziff. 6.19</t>
  </si>
  <si>
    <t>AVB A III Ziff. 1</t>
  </si>
  <si>
    <t>bis 12.000 € Jahresumsatz
ausgeschlossene Tätigkeiten
- Arzt
- Apotheker
- Hebamme</t>
  </si>
  <si>
    <t>AVB A I Ziff. 6.23</t>
  </si>
  <si>
    <t>AVB A I Ziff. 6.18</t>
  </si>
  <si>
    <t xml:space="preserve">Sachschäden bis 50.000 €
(Personenschäden im Rahmen der VS 
nur subsidär) </t>
  </si>
  <si>
    <t>AVB A I Ziff. 6.20</t>
  </si>
  <si>
    <t>AVB A I Ziff. 6.1.1</t>
  </si>
  <si>
    <t xml:space="preserve">
fachpraktischer Unterricht</t>
  </si>
  <si>
    <t>AVB A I Ziff. 6.25</t>
  </si>
  <si>
    <t>AVB A I Ziff. 6.21</t>
  </si>
  <si>
    <t>AVB A I Ziff. 6.5</t>
  </si>
  <si>
    <t>AVB A I Ziff. 9</t>
  </si>
  <si>
    <t>AVB A I Ziff. 6.10.1.4</t>
  </si>
  <si>
    <t>AVB A I Ziff. 6.10.1.2</t>
  </si>
  <si>
    <t>ja
auch Kranken-/ Elektrorollstühle ohne Zulassungsplicht</t>
  </si>
  <si>
    <t>ja
auch Kinderfahrzeuge, Golfwagen,
Aufsitzrasenmäher, Kranken-, Elektrorollstühle</t>
  </si>
  <si>
    <t>AVB A I Ziff. 6.10.1.3 + 5</t>
  </si>
  <si>
    <t>AVB A I Ziff. 6.10.1.1 + 4 + 5</t>
  </si>
  <si>
    <t>ja
Geltungsbereich EU/EFTA</t>
  </si>
  <si>
    <t>AVB A I Ziff. 6.16.1 + 4</t>
  </si>
  <si>
    <t>BB Premium Ziff.1.4</t>
  </si>
  <si>
    <t>BB Premium Ziff.1.3</t>
  </si>
  <si>
    <t>AVB A I Ziff. 6.3.1.2</t>
  </si>
  <si>
    <t>AVB A I Ziff. 6.3.1.1</t>
  </si>
  <si>
    <t>AVB A I Ziff. 6.3.1.</t>
  </si>
  <si>
    <t>AVB A I Ziff. 6.3.1.4</t>
  </si>
  <si>
    <t>AVB A I Ziff. 6.3.2.2</t>
  </si>
  <si>
    <t>gegen Zuschlag über Baustein Vermietung
max. über alles 3 Objekte</t>
  </si>
  <si>
    <t>BB Vermietung Ziff.1.1.2</t>
  </si>
  <si>
    <t>eines oder mehrerer</t>
  </si>
  <si>
    <t>einer oder mehrere</t>
  </si>
  <si>
    <t>BB Vermietung Ziff.1.1.1</t>
  </si>
  <si>
    <t>BB Vermietung Ziff.1.1.3</t>
  </si>
  <si>
    <t>AVB A I Ziff. 6.3.2.3</t>
  </si>
  <si>
    <t>eines oder mehrerer
bis 2.000 qm</t>
  </si>
  <si>
    <t>AVB A I Ziff. 6.3.1.6</t>
  </si>
  <si>
    <t>AVB A I Ziff. 6.3.1.7</t>
  </si>
  <si>
    <t>AVB A I Ziff. 6.7</t>
  </si>
  <si>
    <t>AVB A I Ziff. 6.10.3.3</t>
  </si>
  <si>
    <t>AVB A I Ziff. 6.12.1.4</t>
  </si>
  <si>
    <t>AVB A I Ziff. 6.12.1.5</t>
  </si>
  <si>
    <t>AVB A I Ziff. 6.8</t>
  </si>
  <si>
    <t>AVB A I Ziff. 6.11.1</t>
  </si>
  <si>
    <t>AVB A I Ziff. 6.13</t>
  </si>
  <si>
    <t>AVB A I Ziff. 6.12.1.7</t>
  </si>
  <si>
    <t>AVB A I Ziff. 6.12.1.6</t>
  </si>
  <si>
    <t>bis 12 qm Segelfläche oder 4 m Rumpflänge
Motorboote ohne Führerscheinpflicht (bis 15 PS)</t>
  </si>
  <si>
    <t>AVB A I Ziff. 6.12.1.1 + 3</t>
  </si>
  <si>
    <t>AVB A I Ziff. 6.10.1.6</t>
  </si>
  <si>
    <t>AVB A I Ziff. 6.2</t>
  </si>
  <si>
    <t>AVB A I Ziff. 6.22</t>
  </si>
  <si>
    <t>gegen Zuschlag nur über DBV Tarif</t>
  </si>
  <si>
    <t>Ja
Diskriminierung gemäß AGG</t>
  </si>
  <si>
    <t>AVB A I Ziff. 6.26 + 6.17 + 7.9</t>
  </si>
  <si>
    <t>AVB A II Ziff. 1.1</t>
  </si>
  <si>
    <t>ja
Baujahr nach 1945</t>
  </si>
  <si>
    <t>AVB A II Ziff. 1.3</t>
  </si>
  <si>
    <t>AVB A I Ziff. 6.9.1</t>
  </si>
  <si>
    <t>AVB A I Ziff. 6.9.2</t>
  </si>
  <si>
    <t>Tarifrechner</t>
  </si>
  <si>
    <t xml:space="preserve">Zuschlag für Premium
Single ca 35% / Familie ca. 25%
'Zuschlag für Vermietung
Single ca 25% / Familie ca. 20%
'DBV-Tarif ca. 10% Nachlass
je nach Verband auch höher
Zuschlag Diensthaftpflicht ab 10% 
weitere Bausteine 
Diensthaftpflicht Sicherheit
Vermögensschäden von 25.000 € - 500.000 €
</t>
  </si>
  <si>
    <t>inhaltliche Fehler
noch nicht korrigiert</t>
  </si>
  <si>
    <t>Basler Ambiente Top
2016-01</t>
  </si>
  <si>
    <t>Leistungsübersicht 2017-02</t>
  </si>
  <si>
    <t>im Rahmen der VS
Reiner VSH-Schaden 
20% mind. 100 € SB</t>
  </si>
  <si>
    <t>AHB Ziff. 2 / BB VSH Ziff. (1)</t>
  </si>
  <si>
    <t>BB Ziff. XI</t>
  </si>
  <si>
    <t>BB Ziff. XIII</t>
  </si>
  <si>
    <t>BB Ziff. V</t>
  </si>
  <si>
    <t>BB Ziff. XL</t>
  </si>
  <si>
    <t>gegen Zuschlag vereinbar</t>
  </si>
  <si>
    <t>Zusatzbedingungen BIG</t>
  </si>
  <si>
    <t>gegen Zuschlag vereinbar
(VV nicht bei Kündigung VR o aufgehoben)</t>
  </si>
  <si>
    <t>gegen Zuschlag vereinbar
( nicht über gestzl. Haftung hinaus o gegen Mehrprämie versicherbar)</t>
  </si>
  <si>
    <t>BB A Ziff. II 1a)</t>
  </si>
  <si>
    <t>max. bis zur Vollendung des
30. Lebensjahres</t>
  </si>
  <si>
    <t>BB A Ziff. II 1 b)</t>
  </si>
  <si>
    <t>BB A Ziff. II 1 a)</t>
  </si>
  <si>
    <t>BB A Ziff. II 1 e)</t>
  </si>
  <si>
    <t>nur vorrübergehend
für ledige minderjährige Verwandte</t>
  </si>
  <si>
    <t>BB A Ziff. II 1 d)</t>
  </si>
  <si>
    <t>BB A Ziff. II 4</t>
  </si>
  <si>
    <t>ja
für Personenschäden</t>
  </si>
  <si>
    <t>BB A Ziff. II 3</t>
  </si>
  <si>
    <t>BB A Ziff. XXXIX</t>
  </si>
  <si>
    <t>BB A Ziff. XII</t>
  </si>
  <si>
    <t>BB A Ziff. VIII</t>
  </si>
  <si>
    <t>BB A Ziff. XXVII</t>
  </si>
  <si>
    <t>BB A Ziff. XXXII</t>
  </si>
  <si>
    <t>BB A Ziff. XVII</t>
  </si>
  <si>
    <t>BB A Ziff. XVIII</t>
  </si>
  <si>
    <t>BB A Ziff. I 1</t>
  </si>
  <si>
    <t>BB A Ziff. II 1 f) / Ziff. XXVI</t>
  </si>
  <si>
    <t>ja,
 bei Beschädigung / Vernichtung von Ausbildungsgegenständen / Maschinen bis 100.000 €</t>
  </si>
  <si>
    <t>BB A Ziff. XXXI</t>
  </si>
  <si>
    <t>BB A Ziff. XXXVIII</t>
  </si>
  <si>
    <t>BB A Ziff. IV</t>
  </si>
  <si>
    <t>ja
für häusliche Abwässer</t>
  </si>
  <si>
    <t>AHB 7.14 (A)</t>
  </si>
  <si>
    <t>BB A Ziff. VII</t>
  </si>
  <si>
    <t>BB A Ziff. III 2 a)</t>
  </si>
  <si>
    <t>ja
auch motorgetriebene Kinderfahrzeuge</t>
  </si>
  <si>
    <t>BB A Ziff. XXXIV</t>
  </si>
  <si>
    <t>BB A Ziff. XXXV</t>
  </si>
  <si>
    <t>BB A Ziff. XVI</t>
  </si>
  <si>
    <t>einer sowie mehrerer
auch in Europa</t>
  </si>
  <si>
    <t>BB A Ziff. I 3 a)</t>
  </si>
  <si>
    <t>BB A Ziff. I 3 c+d)</t>
  </si>
  <si>
    <t>eines im Inland
mehrerer in Europa</t>
  </si>
  <si>
    <t>BB A Ziff. I 3</t>
  </si>
  <si>
    <t xml:space="preserve">BB A Ziff. I 3 b) / Ziff.XIX  </t>
  </si>
  <si>
    <t>einer</t>
  </si>
  <si>
    <t>BB A Ziff. XX</t>
  </si>
  <si>
    <t>ZFH 
wenn eine WE selbstbewohnt</t>
  </si>
  <si>
    <t>BB A Ziff. XXII</t>
  </si>
  <si>
    <t>BB A Ziff. XXI</t>
  </si>
  <si>
    <t>BB A Ziff. XXIX</t>
  </si>
  <si>
    <t>BB A Ziff. I 4</t>
  </si>
  <si>
    <t>BB A Ziff. I 5</t>
  </si>
  <si>
    <t>BB A Ziff. I 6</t>
  </si>
  <si>
    <t>BB A Ziff. III 2 b)</t>
  </si>
  <si>
    <t>BB A Ziff. XXXIII</t>
  </si>
  <si>
    <t>BB A Ziff. I 4 + 5</t>
  </si>
  <si>
    <t>BB A Ziff. III 2 d)</t>
  </si>
  <si>
    <t>BB A Ziff. III 2 c)</t>
  </si>
  <si>
    <t>ja,
Motor bis 15 PS</t>
  </si>
  <si>
    <t>BB A  Ziff. III 2 c) / Ziff. XXV.</t>
  </si>
  <si>
    <t>BB A  Ziff. III 2 c) / Ziff. XXIV</t>
  </si>
  <si>
    <t>BB A Ziff. XV</t>
  </si>
  <si>
    <t>BB A Ziff. XXX</t>
  </si>
  <si>
    <t>ja
im Rahmen des Ehrenamt</t>
  </si>
  <si>
    <t>BB A Ziff. XXVIII</t>
  </si>
  <si>
    <t>bis 1 Mio €
Diskriminierung gemäß AGG</t>
  </si>
  <si>
    <t>gegen Zuschlag
(1 Person frei)</t>
  </si>
  <si>
    <t>BB A Ziff. XXXVII</t>
  </si>
  <si>
    <t>BB A Ziff. I 7</t>
  </si>
  <si>
    <t>ja
(ohne Einfangkosten)</t>
  </si>
  <si>
    <t>BB A Ziff. XXXVI</t>
  </si>
  <si>
    <t>über Basler Opferschutz
bis 300.000 €</t>
  </si>
  <si>
    <t>BB Basler OpferSchutz Ziff. III 5.3</t>
  </si>
  <si>
    <t>über Basler Opferschutz
bis 50.000 €</t>
  </si>
  <si>
    <t>BB Basler OpferSchutz Ziff. IV 4</t>
  </si>
  <si>
    <t>BB A Ziff. I 11</t>
  </si>
  <si>
    <t>BB F private Heizölanlagen
BB B Privater Haus und Grund.</t>
  </si>
  <si>
    <t>BB A Ziff. XXIII</t>
  </si>
  <si>
    <t>BB A Ziff. I 8</t>
  </si>
  <si>
    <t>BB Ziff. XIV + IX</t>
  </si>
  <si>
    <t>Baden Badener TOP
(Stand 12-2013)</t>
  </si>
  <si>
    <t>88,44 €
63,08 € (mit 250 € SB)</t>
  </si>
  <si>
    <t>109,49 €
77,90 € (mit 250 € SB)</t>
  </si>
  <si>
    <t>92,57</t>
  </si>
  <si>
    <t>geprüft am 23.01.2018</t>
  </si>
  <si>
    <t>BBH Ziff. 13.1</t>
  </si>
  <si>
    <t>Tarif / Deckungsnote
Leistungsübersicht 2017-07</t>
  </si>
  <si>
    <t>BBH; Ziff. 5.1 (1+3)</t>
  </si>
  <si>
    <t>BBH; Ziff. 18.1(2) / 18.2(2) / 18.3(2)</t>
  </si>
  <si>
    <t>bis 10.000 €
für minderjährige</t>
  </si>
  <si>
    <t>max. 6 Monate
12 Monate wenn Vertrag länger als 2 Jahre besteht</t>
  </si>
  <si>
    <t>ja 
auch Golfwagen auf Golplätzen</t>
  </si>
  <si>
    <t>bis 50.000 €
Geltungsbereich Europa</t>
  </si>
  <si>
    <t>einer sowie mehrerer
EU / EFTA-Länder</t>
  </si>
  <si>
    <t>ja
EU / EFTA-Länder</t>
  </si>
  <si>
    <t>einer sowie mehrerer
bis ingesamt 30.000 € BJM
EU / EFTA-Länder</t>
  </si>
  <si>
    <t>max. 2 Wohneinheiten im
selbstgenutzen Mehrfamilienhaus
sowie weiterer
bis ingesamt 30.000 € BJM
EU / EFTA-Länder</t>
  </si>
  <si>
    <t>je max 1
EU / EFTA-Länder</t>
  </si>
  <si>
    <t>max 1 Whg o. Haus
EU / EFTA-Länder</t>
  </si>
  <si>
    <t>EFH / DHH
 in EU / Schweiz (inkl. Einliegerwhg.)</t>
  </si>
  <si>
    <t>EFH / DHH
oder ZWH (wenn mitbewohnt)
 in EU / Schweiz (inkl. Einliegerwhg.)</t>
  </si>
  <si>
    <t>EFH / DHH
  oder ZWH oder MFH (wenn mitbewohnt)
 in EU / Schweiz (inkl. Einliegerwhg.)</t>
  </si>
  <si>
    <t>einer sowie mehrerer
auch in EU / EFTA-Länder</t>
  </si>
  <si>
    <t>eines
(+selbstgenutztes Büro/ Praxis, sofern gewerbl. Anteil &lt; 50%)
auch in EU / EFTA-Länder</t>
  </si>
  <si>
    <t>eines
auch in EU / EFTA-Länder</t>
  </si>
  <si>
    <t>max 3</t>
  </si>
  <si>
    <t>max. 8 Fremdenzimmer 
inkl. Abgabe von Speisen
auch in der EU oder EFTA</t>
  </si>
  <si>
    <t>max. 6 Fremdenzimmer 
inkl. Abgabe von Speisen
auch in der EU oder EFTA</t>
  </si>
  <si>
    <t>max. 3 Fremdenzimmer 
inkl. Abgabe von Speisen</t>
  </si>
  <si>
    <t>max. 8 Betten
inkl. Abgabe von Speisen
(nicht gewerblich / ohne Personal)</t>
  </si>
  <si>
    <t xml:space="preserve">von einer Einliegerwohnung </t>
  </si>
  <si>
    <t>einer ETW
wenn vereinbart</t>
  </si>
  <si>
    <t>Wohnung in selbst bewohntem Zweifamilienhaus</t>
  </si>
  <si>
    <t>bis Bausumme 100.000 €</t>
  </si>
  <si>
    <t>bis 1.500 qm wenn vereinbart
auch in EU / EFTA-Länder</t>
  </si>
  <si>
    <t>ohne Einspeisung in fremde Netze
(nur auf eigenem Dach)</t>
  </si>
  <si>
    <t>BBH; Ziff. 7.2 (1) / (3)</t>
  </si>
  <si>
    <t>gegen Zuschlag</t>
  </si>
  <si>
    <t>bis 12.000 Liter
150 € SB</t>
  </si>
  <si>
    <t>BBH; Ziff. 11.2 (1)
BBH300 Ziff. 6</t>
  </si>
  <si>
    <t>BB, Ziff. A 1-6.23</t>
  </si>
  <si>
    <t>Barmenia Premium
(Stand 02-2015)</t>
  </si>
  <si>
    <t>111,40 €
93,93 € mit 150 € SB</t>
  </si>
  <si>
    <t>85,68 €
73,34 € mit 150 € SB</t>
  </si>
  <si>
    <t>10 Mio. €  
Gegen Zuschlag  (ca 8-13%)
50 Mio. € (max. 15 Mio. pro Person)</t>
  </si>
  <si>
    <t>105,84 € (F) / 81,38 € (S)
89,23 € (F) / 69,67 € (S) mit 150 € SB</t>
  </si>
  <si>
    <t>geprüft am 24.01.2018</t>
  </si>
  <si>
    <t>BGV Exklusiv 
(Stand 06-2016)</t>
  </si>
  <si>
    <t>geprüft am 25.01.2018</t>
  </si>
  <si>
    <t>Police / Leistungsübersicht</t>
  </si>
  <si>
    <t>AVB Ziff. A1-6.15</t>
  </si>
  <si>
    <t>AVB Ziff. A1-9.2</t>
  </si>
  <si>
    <t>AVB Ziff. A1-6.6.1 (2)</t>
  </si>
  <si>
    <t>AVB Ziff. A1-6.6.2 (3)</t>
  </si>
  <si>
    <t>bis 10.000 €
einschl.Schäden an mitvers. Fz</t>
  </si>
  <si>
    <t>AVB Ziff. A1-6.6.3 (2) +(3)</t>
  </si>
  <si>
    <t>AVB Ziff. A1-12 (1)</t>
  </si>
  <si>
    <t>AVB Ziff. A1-6.14.1 (2+3)</t>
  </si>
  <si>
    <t>AVB Ziff. A1-6.14.2</t>
  </si>
  <si>
    <t>GDV</t>
  </si>
  <si>
    <t>Produktblatt / Flyer 09.2016</t>
  </si>
  <si>
    <t>AVB Ziff. A1-13</t>
  </si>
  <si>
    <t>AVB Ziff. A 1-2.1.1</t>
  </si>
  <si>
    <t>AVB Ziff. A 1-2.1.5</t>
  </si>
  <si>
    <t>AVB Ziff. A 1-2.1.2</t>
  </si>
  <si>
    <t>AVB Ziff. A 1-2.1.3</t>
  </si>
  <si>
    <t>AVB Ziff. A 1-2.1.4</t>
  </si>
  <si>
    <t>AVB Ziff. A 1-2.1.2 + 1-2.1.3</t>
  </si>
  <si>
    <t>ja
(max. 12 Monate nach Schulende)</t>
  </si>
  <si>
    <t>max 12 Monate</t>
  </si>
  <si>
    <t>AVB Ziff. A 1-2.1.7</t>
  </si>
  <si>
    <t>von vorrübergehend in die Familie eingegliederten unverheirateten Personen</t>
  </si>
  <si>
    <t>AVB Ziff. A 1-2.1.8</t>
  </si>
  <si>
    <t>AVB Ziff. A 1-2.1.9</t>
  </si>
  <si>
    <t>AVB Ziff. A 1-2.1.6</t>
  </si>
  <si>
    <t>AVB Ziff. A 1-2.3 + 2.1.2</t>
  </si>
  <si>
    <t>AVB Ziff. A 1-2.6.19</t>
  </si>
  <si>
    <t xml:space="preserve">keine sich daraus ergebenden Vermögensschäden </t>
  </si>
  <si>
    <t>im Rahmen der BASIS-Deckung
nur Personen- und Sachschäden
ab 500 €
auch Schäden durch Tierhalter Hund/Pferd
Geltungsbereich EU/EFTA-Länder</t>
  </si>
  <si>
    <t>AVB Ziff. A 1-2.6.21.1 (2) 
+ 2.6.21.2 (1) +2.6.21.3 (3)</t>
  </si>
  <si>
    <t>AVB Ziff. A 1-2.6.21.5 (1)</t>
  </si>
  <si>
    <t>gegen Zuschlag über Baustein
"BGSORGLOSplus"
bis 2.500 €
max. Alter 24 Monate / 12 Monate elektrische bzw.elektronische</t>
  </si>
  <si>
    <t>AVB Ziff. A 1-12 (7)</t>
  </si>
  <si>
    <t>AVB Ziff. A 1-6.2 (3)</t>
  </si>
  <si>
    <t xml:space="preserve">für deliktunfähige Kinder 
(auch vorrübergehend beaufsichtigte)
Personenschäden bis zur VS
Sach- und Vermögensschäden bis 100.000 € </t>
  </si>
  <si>
    <t>AVB Ziff. A 1-6.18 (1)+(2)+(4)</t>
  </si>
  <si>
    <t>AVB Ziff. A 1-6.1 (3)</t>
  </si>
  <si>
    <t>im Rahmen der VS
für Person- und Sachschäden</t>
  </si>
  <si>
    <t>AVB Ziff. A 1-6.20</t>
  </si>
  <si>
    <t>AVB A1-7 kein Ausschluß</t>
  </si>
  <si>
    <t>AVB Ziff. A 1-6.5</t>
  </si>
  <si>
    <t>AVB Ziff. A 1-10</t>
  </si>
  <si>
    <t>Sonderkündigungsrecht
zum Ablauf der Zahlungsperiode</t>
  </si>
  <si>
    <t>AVB Ziff. B 2-1.6</t>
  </si>
  <si>
    <t>AVB Ziff. A 1-6.10.1 (3+4)</t>
  </si>
  <si>
    <t>AVB Ziff. A 1-6.10.1 (5)</t>
  </si>
  <si>
    <t>AVB Ziff. A 1-6.10.1 (1+5)</t>
  </si>
  <si>
    <t>AVB Ziff. A 1-6.10.1 (2)</t>
  </si>
  <si>
    <t>AVB Ziff. A 1-6.10.1 (6)</t>
  </si>
  <si>
    <t>im Rahmen der VS
Geltungsbereich Europa</t>
  </si>
  <si>
    <t xml:space="preserve">AVB Ziff. A 1-6.16.5 +6.16.4 </t>
  </si>
  <si>
    <t>gegen Zuschlag über Baustein
"BGVSORGLOSplus"
bis 10.000 € Jahresumsatz
- Flohmarkt und Basarverkauf
- Nachhilfe-, Musikunterricht, Fitnesskurse
- Zeitungs-, Zeitschriften-; Prospektverteilung
- Markt- und Meinungsforschung, Daten- und Texterfassung</t>
  </si>
  <si>
    <t>AVB Ziff. A 1-12 (4)</t>
  </si>
  <si>
    <t>AVB Ziff. A 1-12 (5)</t>
  </si>
  <si>
    <t>gegen Zuschlag über Baustein
"BGVSORGLOSplus"
bis 10.000 €
keine Dauerhafte Überlassung</t>
  </si>
  <si>
    <t>eines EFH oder ZFH</t>
  </si>
  <si>
    <t>AVB Ziff. A 1-6.3.1 (2) + (4)</t>
  </si>
  <si>
    <t>AVB Ziff. A 1-6.3.1 (1)</t>
  </si>
  <si>
    <t>AVB Ziff. A 1-6.3.1 (3)</t>
  </si>
  <si>
    <t>AVB Ziff. A 1-6.3.1</t>
  </si>
  <si>
    <t>AVB Ziff. A 1-6.3.4</t>
  </si>
  <si>
    <t>AVB Ziff. A 1-6.3.2 (2)</t>
  </si>
  <si>
    <t>einer sowie mehrerer
Europa</t>
  </si>
  <si>
    <t>AVB Ziff. A 1-6.3.4 (2)+(3)</t>
  </si>
  <si>
    <t>AVB Ziff. A 1-6.3.4 (2)</t>
  </si>
  <si>
    <t>eines sowie mehrerer
gelegentlich
Europa</t>
  </si>
  <si>
    <t>mit unbegrenzter Bausumme</t>
  </si>
  <si>
    <t>AVB Ziff. A 1-6.3.2 (3)</t>
  </si>
  <si>
    <t>AVB Ziff. A 1-6.3.1 (5)</t>
  </si>
  <si>
    <t>auch Gärten, Obstwiesen und Waldstücken
(keine Bauplätze oder berufl. Gewerbl. Genutzten Flächen)</t>
  </si>
  <si>
    <t>AVB Ziff. A 1-6.3.2 (6)</t>
  </si>
  <si>
    <t>AVB Ziff. A 1-6.7</t>
  </si>
  <si>
    <t>AVB Ziff. A 1-6.11</t>
  </si>
  <si>
    <t>AVB Ziff. A 1-6.12.1 (1)+(3)</t>
  </si>
  <si>
    <t>AVB Ziff. A 1-6.8</t>
  </si>
  <si>
    <t>ja
(Vermögensschäden bis 1 Mio €)</t>
  </si>
  <si>
    <t>AVB Ziff. A 1-6.13</t>
  </si>
  <si>
    <t>AVB Ziff. A 1-6.12.1 (1)</t>
  </si>
  <si>
    <t>AVB Ziff. A 1-6.12.1 (4)</t>
  </si>
  <si>
    <t>AVB Ziff. A 1-6.12.1 (5)</t>
  </si>
  <si>
    <t xml:space="preserve">Segelfläche bis 20 qm,
Motorstärke bis 20 kW </t>
  </si>
  <si>
    <t>ja
max 1 Monat</t>
  </si>
  <si>
    <t>AVB Ziff. A 1-11</t>
  </si>
  <si>
    <t>AVB Ziff. A 1-6.2 (4)</t>
  </si>
  <si>
    <t>bis 100.000 €
Diskriminierung gemäß AGG</t>
  </si>
  <si>
    <t>AVB Ziff. A 1-6.17</t>
  </si>
  <si>
    <t>AVB Ziff. A 1-12 (A)</t>
  </si>
  <si>
    <t>gegen Zuschlag über Baustein
"BGSORGLOSplus"
bis 500 €</t>
  </si>
  <si>
    <t>bis 50.000 €
inkl. 14 Tagen Objektschutz
(100.000 € "BGVSORGLOSplus")</t>
  </si>
  <si>
    <t>AVB Ziff. A 1-2.6.19 / 1-12 (3)</t>
  </si>
  <si>
    <t>gegen Zuschlag über Baustein
"BGVDIENSTplus"</t>
  </si>
  <si>
    <t>AVB Ziff. A2-1.1</t>
  </si>
  <si>
    <t>ja
(auch unterirdische)</t>
  </si>
  <si>
    <t>AVB Ziff. A 1-6.9.1</t>
  </si>
  <si>
    <t>AVB Ziff. A 1-6.9.3</t>
  </si>
  <si>
    <t>ja Ausgeschlossen bleiben unteranderem Gift Würge und dem manschengefährliche Raubtiere
(ohne Einfangkosten)</t>
  </si>
  <si>
    <t>AVB Ziff. A 1-6.9.2</t>
  </si>
  <si>
    <t>Zuschlag für BGVSORGLOSPlus
10,89 € (9,26 €mit SB 150) 
'Zuschlag für BGVDIENSTPlus
20,91 
10 Mio € Personen und Sach 
25.000 Vermögen
Erhöhung VSH 50.000 - 250.000 €
ab 31,90 €
'ÖD-Tarif ca. 10% Nachlass
(nicht auf Baustein)
Bei Vollendung des 58. LJ automatischer Einschluß BGVVITALPlus
besondere Leistung bei Demenz, medizinische Hilfsmittel</t>
  </si>
  <si>
    <t>Concordia sorglos
(Stand 10-2014)</t>
  </si>
  <si>
    <t>Concordia Sorglos</t>
  </si>
  <si>
    <t>Police / Leistungsübersichet</t>
  </si>
  <si>
    <t>108,90 €
92,56 € (mit 150 I SB )</t>
  </si>
  <si>
    <t>93,50 €
79,48 € (mit 150 I SB )</t>
  </si>
  <si>
    <t>81,90 €
61,90 € (mit 99 € SB)</t>
  </si>
  <si>
    <t>10 Mio. €  
Gegen Zuschlag  (ca 6-8%)
30 Mio. € (max. 15 Mio. pro Person)</t>
  </si>
  <si>
    <t>BBR A III 20</t>
  </si>
  <si>
    <t>BBR A I 4b) + A II 7</t>
  </si>
  <si>
    <t>50.000 € | 150 € SB</t>
  </si>
  <si>
    <t>BBR A I 4b) + A II 8 + A III 29</t>
  </si>
  <si>
    <t>BBR A II 9</t>
  </si>
  <si>
    <t>BBR A III 24</t>
  </si>
  <si>
    <t>BBR A I 4a) + A III 10</t>
  </si>
  <si>
    <t>BBR A I 4a) + A II 13 + A III 18</t>
  </si>
  <si>
    <t>BBR A III 31</t>
  </si>
  <si>
    <t>BBR A III 34</t>
  </si>
  <si>
    <t>für max 3 Jahre nach Beginn</t>
  </si>
  <si>
    <t>BBR A III 33</t>
  </si>
  <si>
    <t>BBR A I 2 a) aa)</t>
  </si>
  <si>
    <t>BBR A I 2 a) ab)</t>
  </si>
  <si>
    <t>BBR A I 2 a) ac)</t>
  </si>
  <si>
    <t>bis zur nächsten Hauptfälligkeit 
mind. 6 Monate</t>
  </si>
  <si>
    <t>BBR A III 6</t>
  </si>
  <si>
    <t>BBR A I 2 b)</t>
  </si>
  <si>
    <t>auch Pflegebedürftige im Sinne der Pflegeversicherung
nur mit richterlichem Betreuungsbeschluss</t>
  </si>
  <si>
    <t>nur mit richterlichem Betreuungsbeschluss
auch wenn nicht häusliche Gemein.</t>
  </si>
  <si>
    <t>BBR A I 2 a) ad) + A III 5</t>
  </si>
  <si>
    <t>BBR A I 2 a)  + A II 14</t>
  </si>
  <si>
    <t>BBR A I 2 a)  + A III 27</t>
  </si>
  <si>
    <t>BBR A III 25</t>
  </si>
  <si>
    <t>AHB Ziff.2.2 + BBR AI4d) + AII10 + AIII15
AHB Ziff. 2.2 + BBR A II 12 + A III 17</t>
  </si>
  <si>
    <t>AHB Ziff. 2.2 + BBR A I 4d)
AHB Ziff. 2.2 + BBR A II 10 
AHB Ziff. 2.2 + BBR A II 12</t>
  </si>
  <si>
    <t>im Rahmen der VS
für Personen und Sachschäden
Geltungsbereich EU/EFTA-Länder</t>
  </si>
  <si>
    <t>BBR A II 1 a-e)</t>
  </si>
  <si>
    <t>2.500 € SB</t>
  </si>
  <si>
    <t>BBR A II 1 f)</t>
  </si>
  <si>
    <t>bis 17.500 € Jahresumsatz
- Flohmarkt und Basarverkauf
- Vertireb von Bekleidung,Haushaltsartikeln, Kosmetika, Schmuck, Souvenirs
- Nachhilfe-, Musikunterricht, Fitnesskurse
- Karnevalsveranstaltungen
- Textile Handarbeiten, Alleinunterhaltung, Daten- u. Texterfassung ausschlischlich mit eigener Technik, Fotografie, Kunst und Kunsthandwerk, Friseur und Tierbetreuung</t>
  </si>
  <si>
    <t>BBR A II 21 + A III 22</t>
  </si>
  <si>
    <t>BBR A I 1b) + A III 1</t>
  </si>
  <si>
    <t>bis 50.000 €
auch Enkelkinder, wenn VN(LG) aufsichtspflichtig</t>
  </si>
  <si>
    <t>BBR A I 2a)ac) + A II 2 + A III 14</t>
  </si>
  <si>
    <t>BBR A I 2a)ac) + A II 2 + A III 12
BBR A I 2a)ac) + A II 2 + A III 13</t>
  </si>
  <si>
    <t>VN und Angehörige in häuslicher Gem. u. behördl. gemeldet
bis 50.000 €</t>
  </si>
  <si>
    <t>BBR A I 1 a)</t>
  </si>
  <si>
    <t>BBR A I 1k) + A III 26</t>
  </si>
  <si>
    <t>BBR A II 19 + A III 21</t>
  </si>
  <si>
    <t>AHB A 7 kein Ausschluß</t>
  </si>
  <si>
    <t>AHB 7.14 + BBR A I 4 c)</t>
  </si>
  <si>
    <t>BBR A I 4 e)</t>
  </si>
  <si>
    <t>BBR A I 3 b) bc)</t>
  </si>
  <si>
    <t>BBR A I 3 b) ba)</t>
  </si>
  <si>
    <t>BBR A I 3 b) bd)</t>
  </si>
  <si>
    <t>BBR A I 3 b) bb)</t>
  </si>
  <si>
    <t>BBR A I 4 f) + A II 15</t>
  </si>
  <si>
    <t>BBR A I 3 + A II 9 + A III 8</t>
  </si>
  <si>
    <t>eines EFH
und ZFH(wenn selbstbewohnt)
auch in Europa</t>
  </si>
  <si>
    <t>BBR A I 1 d) da)</t>
  </si>
  <si>
    <t>BBR A I 1 d)</t>
  </si>
  <si>
    <t>BBR A I 1 d) db)+dc)</t>
  </si>
  <si>
    <t>eines EFH
und ZFH(wenn selbstbewohnt)</t>
  </si>
  <si>
    <t>eines
auch in Europa</t>
  </si>
  <si>
    <t>BBR A I 1 d) de)</t>
  </si>
  <si>
    <t>gleichgestellt
Wochenend/Ferienhaus</t>
  </si>
  <si>
    <t>max 8
(gegen Zuschlag erhöhbar)</t>
  </si>
  <si>
    <t>ja
auch in Europa</t>
  </si>
  <si>
    <t>bis Bausumme 250.000 €</t>
  </si>
  <si>
    <t>BBR A I 1 d) + A III 2</t>
  </si>
  <si>
    <t>BBR A III 23</t>
  </si>
  <si>
    <t>bis 5 Hektar
(50.000qm)
auch Waldflächen</t>
  </si>
  <si>
    <t>ja, inkl. Einspeisung von Strom ins öffentliche Stromnetz 
sowie div. weitere Anlagen/ Keine Fremdbeteiligungen</t>
  </si>
  <si>
    <t>BBR A II 18</t>
  </si>
  <si>
    <t>BBR A I 1 e)</t>
  </si>
  <si>
    <t>ja
auch Radrennen</t>
  </si>
  <si>
    <t>BBR A I 3 b) be)</t>
  </si>
  <si>
    <t>Kite-Surf-Gerärte</t>
  </si>
  <si>
    <t>BBR A I 1 f)</t>
  </si>
  <si>
    <t>BBR A I 1 g)</t>
  </si>
  <si>
    <t>BBR A I 3 b) bf)</t>
  </si>
  <si>
    <t>BBR A I 3 b) bg)</t>
  </si>
  <si>
    <t>ja
bis 55 kW(75PS) auch Jet-Ski</t>
  </si>
  <si>
    <t>BBR A I 3 b) be) + A II 5</t>
  </si>
  <si>
    <t>BBR A I 3 b) be) + A II 6</t>
  </si>
  <si>
    <t>BBR A I 3 a)  + A III 9</t>
  </si>
  <si>
    <t>BBR A II 20</t>
  </si>
  <si>
    <t>BBR A I 4 g)  + A II 22</t>
  </si>
  <si>
    <t>10.000 €
 (150 € SB)</t>
  </si>
  <si>
    <t>Tarifrechner / BBR B</t>
  </si>
  <si>
    <t>Tarifrechner / BBR C</t>
  </si>
  <si>
    <t>BBR I 4 + A III 19</t>
  </si>
  <si>
    <t>bis 10.000 l
(auch unterirdische)
nur Inland</t>
  </si>
  <si>
    <t>BBR A I 1 d) df)</t>
  </si>
  <si>
    <t>BBR A I 1 i)</t>
  </si>
  <si>
    <t>BBR A I 1 h)</t>
  </si>
  <si>
    <t>BBR A I 1 i) + A III 4</t>
  </si>
  <si>
    <t>BBR A I 1 e) + A III 3</t>
  </si>
  <si>
    <t>BBR A I 5 + A III 11</t>
  </si>
  <si>
    <t>gegen Zuschlag ca. 20%</t>
  </si>
  <si>
    <t>BBR A I 3 b) bf) + A III 34 
Tarifrechner</t>
  </si>
  <si>
    <t>gegen Zuschlag
ca. 5 % pro Einheit</t>
  </si>
  <si>
    <t>gegen Zuschlag und Nennung
Eltern und Schwiegereltern</t>
  </si>
  <si>
    <t>max. bis zur Vollendung des
21. Lebensjahres
(gegen Zuschlag auch darüber hinaus)</t>
  </si>
  <si>
    <t>BBR A I 2 a) ac) / A II 3
Tarifrechner</t>
  </si>
  <si>
    <t>AHB 2016-10
BBR 2017-10</t>
  </si>
  <si>
    <t>gegen Zuschlag 
ca. 16% pro ETW
(eine Ferienwohnung auch in Europa frei)</t>
  </si>
  <si>
    <t>Tarifrechner / BBR A I 1 d)</t>
  </si>
  <si>
    <t>geprüft am 01.02.2018</t>
  </si>
  <si>
    <t xml:space="preserve">Amtshaftpflicht
ab 7,20 €
Eischluß VSH 50.000 - 500.000 €
ab 37,32 €
'ÖD-Tarif ca. 30% Nachlass
(nicht auf Baustein)
Studenten u. Jungakdemiker bis 35. LJ 
ca. 30 % Nachlass
</t>
  </si>
  <si>
    <t>AHB Ziff. 2 / Leistungsvergleich</t>
  </si>
  <si>
    <t>Leistungsübersicht 2015</t>
  </si>
  <si>
    <t>ja
(behördl. gemeldet)</t>
  </si>
  <si>
    <t>ja
auch Mündel</t>
  </si>
  <si>
    <t>ja 
auch Enkelkinder und Geschwister-VN</t>
  </si>
  <si>
    <t>bis 2 Jahren nach Schulausbildung wegen Wartezeit auf Ausbild- o. Studienplatz</t>
  </si>
  <si>
    <t>BB; A; I; Ziff. 2.1.2 c)</t>
  </si>
  <si>
    <t>ja
sowie in Betreuungsverfahren</t>
  </si>
  <si>
    <t>pflegebedürftige Person mit ständiger Betreuung</t>
  </si>
  <si>
    <t>BB; A; I; Ziff. 2.1.5</t>
  </si>
  <si>
    <t>AHB; Ziff. 7.17 + BB; A; I; Ziff.2.1.7</t>
  </si>
  <si>
    <t>BB; A; II; Ziff. 1.1 + 1.3</t>
  </si>
  <si>
    <t>bis 15 Mio € (ab 1.500 €)
- Personenschäden auch Vorsatz
- auch Schäden durch Tierhalter und Hüter 
- Schädiger Wohnsitz: Deutschland</t>
  </si>
  <si>
    <t>BB; A; II; Ziff. 5.1 + 5.2.1 + 5.2.2</t>
  </si>
  <si>
    <t>bis 6.000 € Jahresumsatz
- Nachhilfe- und Musikunterricht
- Fitnesskurse 
(sofern keine Mitarbeiter beschäftigt werden)</t>
  </si>
  <si>
    <t>BB; A; II; Ziff. 6.2</t>
  </si>
  <si>
    <t>BB; A; I; Ziff. 14 +14.1</t>
  </si>
  <si>
    <t>max. 6 Kinder
inkl. Schäden durch betreute Kinder</t>
  </si>
  <si>
    <t>bis 50.000 €
 auch Betriebspraktikum
inkl. Schäden an Lehrgeräten und Maschinen</t>
  </si>
  <si>
    <t>BB; A; I; Ziff. 13</t>
  </si>
  <si>
    <t>BB; A; I; Ziff. 14 +14.2</t>
  </si>
  <si>
    <t>bis 1 Mio €
Geltungsbereich EU/EFTA</t>
  </si>
  <si>
    <t>BB; A; I; Ziff. 12.3 +12.5</t>
  </si>
  <si>
    <t>BB; A; I; Ziff. 3.1.1 + 5.1.3 + 5.2</t>
  </si>
  <si>
    <t>einer oder mehrere
(sowie einer im Ausland bis 5 Mio €)</t>
  </si>
  <si>
    <t>BB; A; I; Ziff. 3.1.3 + 5.1.3 + 5.2</t>
  </si>
  <si>
    <t>ja
(sowie eines im Ausland bis 5 Mio €)</t>
  </si>
  <si>
    <t>einer ETW
(im selbst bewohnten Zweifamlilienhaus) 
(sowie einer Ferienwohnung im Ausland bis 5 Mio €)</t>
  </si>
  <si>
    <t>BB; A; I; Ziff. 3.2.2 + 5.1.3 + 5.2</t>
  </si>
  <si>
    <t>BB; A; I; Ziff. 3.2.2 + 3.1.3 + 5.1.3 + 5.2</t>
  </si>
  <si>
    <t>BB; A; I; Ziff. 3.2.3</t>
  </si>
  <si>
    <t>(keine Neubauten)
gegen Zuschlag erweiterbar</t>
  </si>
  <si>
    <t>bis 5 Mio €
auf einem EFH oder ZFH)</t>
  </si>
  <si>
    <t>ja
(Wind-Surfbretter bis 5 Mio €)</t>
  </si>
  <si>
    <t>BB; A; I; Ziff. 6.2.3 +  II; Ziff. 4</t>
  </si>
  <si>
    <t>BB; A; I; Ziff. 1.1 + 1.2.3</t>
  </si>
  <si>
    <t>nur ohne Versicherungspflicht</t>
  </si>
  <si>
    <t>gegen Zuschlag über Baustein
"Amtshaftpflicht"</t>
  </si>
  <si>
    <t>Tarifrechner / BBR; B</t>
  </si>
  <si>
    <t>BB; A; II; Ziff. 8</t>
  </si>
  <si>
    <t>degenia classic
(Stand 07-2015)</t>
  </si>
  <si>
    <t>degenia optimum
(Stand 07-2015)</t>
  </si>
  <si>
    <t>degenia premium
(Stand 07-2015)</t>
  </si>
  <si>
    <t>im Rahmen der VS
(auch vers.-pfl. Tiere max 10 Mio €)</t>
  </si>
  <si>
    <t>degenia optimum</t>
  </si>
  <si>
    <t>GDV - Stand 2016-04
AKBP - Stand 2015-09</t>
  </si>
  <si>
    <t>BBR; III.; Ziff. 35 + 36</t>
  </si>
  <si>
    <t>ja
(ab nächster Versicherungsperiode)</t>
  </si>
  <si>
    <t>BBR; VI.; Innovationsklausel</t>
  </si>
  <si>
    <t>Enkelkinder</t>
  </si>
  <si>
    <t>bis zur nächsten Hauptfälligkeit 
mind. 12 Monate</t>
  </si>
  <si>
    <t>bis 50.000 €
inkl. 14 Tagen Objektschutz
(keine Deckung wenn über Haftpflicht des Verein)</t>
  </si>
  <si>
    <t>im Rahmen der VS 
ab 1.500 €
auch Schäden durch Tierhalter Hund
Schädiger Wohnsitz: EU / EFTA-Länder</t>
  </si>
  <si>
    <t>im Rahmen der VS 
auch Schäden durch Tierhalter und -Hüters
- sowie Vorsatz
Geltungsbereich EU, Norwegen und Schweiz</t>
  </si>
  <si>
    <t>BBR; III.; Ziff. 25.5/ 25.1(2) / 25.3</t>
  </si>
  <si>
    <t>BBR; III.; Ziff. 25.7 (4) f)</t>
  </si>
  <si>
    <t>BBR; III.; Ziff. 33</t>
  </si>
  <si>
    <t>ja
auch Golfwagen, -buggys, Rollstühle,
Aufsitzrasenmäher, Schneeräumer und Stapler</t>
  </si>
  <si>
    <t>im Rahmen der VS
Geltungsbereich Europa bzw. Europarecht</t>
  </si>
  <si>
    <t>BBR; III.; Ziff. 17.1 + 17.3</t>
  </si>
  <si>
    <t>bis 2.500 €
auch Anhänger
sowie bei manuellen Reinigungs- und Pflegearbeiten</t>
  </si>
  <si>
    <t>BBR; III.; Ziff. 29 + 30</t>
  </si>
  <si>
    <t>einer sowie mehrerer
inkl. Teilgewerbl. Nutzung
auch in EU / EFTA-Länder</t>
  </si>
  <si>
    <t>BBR; III.; Ziff. 1.1 / 1.1 e)</t>
  </si>
  <si>
    <t>BBR; III.; Ziff. 1.1 a) 1.1</t>
  </si>
  <si>
    <t>BBR; III.; Ziff. 1.1 a + b) + 1.1</t>
  </si>
  <si>
    <t>BBR; III.; Ziff. 1.1 b) + 1.1</t>
  </si>
  <si>
    <t>eines
EU / EFTA-Länder</t>
  </si>
  <si>
    <t>BBR; III.; Ziff. 1.1 c) 1.1</t>
  </si>
  <si>
    <t>BBR; III.; Ziff. 1.1 d) 1.1</t>
  </si>
  <si>
    <t>max 3
EU / EFTA-Länder</t>
  </si>
  <si>
    <t>max 6
EU / EFTA-Länder</t>
  </si>
  <si>
    <t>max 2
bis ingesamt 30.000 € BJM
EU / EFTA-Länder</t>
  </si>
  <si>
    <t>BBR; III.; Ziff. 1.2 b) dd+ee)</t>
  </si>
  <si>
    <t xml:space="preserve">bis Bausumme 300.000 € 
(keine Begrenzung bei 
selbstgenutzt.Ein/Zweifamilienhaus) </t>
  </si>
  <si>
    <t>AHB 7.14 (1) / III Ziff. 1.2. g)</t>
  </si>
  <si>
    <t>bis 5.000 qm
auch in EU / EFTA-Länder</t>
  </si>
  <si>
    <t>ja, inkl. Einspeisung von Strom ins öffentliche Stromnetz 
sowie div. weitere Anlagen</t>
  </si>
  <si>
    <t>BBR; III.; Ziff. 12 k)</t>
  </si>
  <si>
    <t xml:space="preserve">BBR; III.; Ziff. 12 f) </t>
  </si>
  <si>
    <t>Segelfläche bis 15 qm,
Motorstärke bis 80 PS/58,84 kW</t>
  </si>
  <si>
    <t>BBR; III.; Ziff. 31</t>
  </si>
  <si>
    <t>BBR; III.; Ziff. 32</t>
  </si>
  <si>
    <t>BBR; III.; Ziff. 34.1 / 34.1.5</t>
  </si>
  <si>
    <t>BBR; III.; Ziff. 34.2 / 34.2.4</t>
  </si>
  <si>
    <t>BBR; III.; Ziff. 23.2 / 23.4 / 23.9</t>
  </si>
  <si>
    <t>ja 
(max. 5 Mio. €) 250 € SB</t>
  </si>
  <si>
    <t>100 l/kg max. 1.000 l/kg gesamt
(max. 5 Mio. €) 250 € SB</t>
  </si>
  <si>
    <t>BBR; III.; Ziff. 23.1 // 23.4 / 23.9</t>
  </si>
  <si>
    <t>BBR; III.; Ziff. 1.2 i) + 23.2 / 23.4 / 23.9</t>
  </si>
  <si>
    <t>bis 50.000 €
einschl in Schiffskabinen</t>
  </si>
  <si>
    <t>bis 200.000 €
keine zeitl. Begrenzung</t>
  </si>
  <si>
    <t>BBR; III.; Ziff. 36</t>
  </si>
  <si>
    <t>bis 3.000 €
keine Ausschlüsse bzgl. Gegenstände</t>
  </si>
  <si>
    <t>BBR; III.; Ziff. 39 + 40</t>
  </si>
  <si>
    <t>BBR; III.; Ziff. 38</t>
  </si>
  <si>
    <t>ja 
(Ausschlussliste)</t>
  </si>
  <si>
    <t>nur pflegebedürftige
Angehörige (mind. Pflegestufe II)</t>
  </si>
  <si>
    <t>BBR; III.; Ziff. 26.5/ 26.1(2) / 26.3</t>
  </si>
  <si>
    <t>BBR; III.; Ziff. 26.7 (4) f)</t>
  </si>
  <si>
    <t>BBR; III.; Ziff. 37.4</t>
  </si>
  <si>
    <t>max 12 Monate am Stück und
max 24 Monate während der Vertragslaufzeit
(siehe div. Vorraussetzungen)</t>
  </si>
  <si>
    <t>bis 10.000 €
auch Anhänger
sowie bei manuellen Reinigungs- und Pflegearbeiten</t>
  </si>
  <si>
    <t>BBR; III.; Ziff. 30 + 31</t>
  </si>
  <si>
    <t xml:space="preserve">SFR-Rückstufung 
auf 5 Jahre aus KH
(nur unentgeltliche geliehene Fz) </t>
  </si>
  <si>
    <t>max 8
EU / EFTA-Länder</t>
  </si>
  <si>
    <t>max 3
bis ingesamt 30.000 € BJM
EU / EFTA-Länder</t>
  </si>
  <si>
    <t>eines
bis ingesamt 30.000 € BJM
EU / EFTA-Länder</t>
  </si>
  <si>
    <t>bis 10.000 qm 
inkl. land- bzw. forstwirtschaftl. Nutzung
auch in EU / EFTA-Länder</t>
  </si>
  <si>
    <t xml:space="preserve">bis Bausumme 400.000 € 
(keine Begrenzung bei 
selbstgenutzt.Ein/Zweifamilienhaus) </t>
  </si>
  <si>
    <t>BBR; III.; Ziff. 20 + 21</t>
  </si>
  <si>
    <t>BBR; III.; Ziff. 35.1 / 35.1.5</t>
  </si>
  <si>
    <t>BBR; III.; Ziff. 35.2 / 35.2.4</t>
  </si>
  <si>
    <t>ja 
gegen Vereinbarung</t>
  </si>
  <si>
    <t>BBR; III.; Ziff. 24.1 // 24.4 / 24.9</t>
  </si>
  <si>
    <t>BBR; III.; Ziff. 1.2 i) + 24.2 / 24.4 / 24.9</t>
  </si>
  <si>
    <t xml:space="preserve">ja
sowie 10.000 € Einfangkosten </t>
  </si>
  <si>
    <t>bis 1.000 €
keine zeitl. Begrenzung</t>
  </si>
  <si>
    <t>BBR; III.; Ziff. 28 + 29</t>
  </si>
  <si>
    <t>im Rahmen der VS (2.500 € SB)
auch Schäden durch Tierhalter und -Hüters
- sowie Vorsatz
Geltungsbereich EU, Norwegen und Schweiz</t>
  </si>
  <si>
    <t>BBR; III.; Ziff. 24.5/ 24.1(2) / 24.3</t>
  </si>
  <si>
    <t>100.000 €
Geltungsbereich Europa bzw. Europarecht</t>
  </si>
  <si>
    <t>eines EFH, DHH, RHH, ZFH 
oder MFH mit max  3WE
inkl. Teilgewerbl. Nutzung
auch in der EU oder EFTA</t>
  </si>
  <si>
    <t>eines EFH, DHH, RHH oder ZFH
inkl. Teilgewerbl. Nutzung
auch in der EU oder EFTA</t>
  </si>
  <si>
    <t>einer
EU / EFTA-Länder</t>
  </si>
  <si>
    <t xml:space="preserve">bis Bausumme 200.000 € 
(keine Begrenzung bei 
selbstgenutzt.Ein/Zweifamilienhaus) </t>
  </si>
  <si>
    <t>bis 1.000 qm
auch in EU / EFTA-Länder</t>
  </si>
  <si>
    <t>BBR; III.; Ziff. 27.1 / 27.1.5</t>
  </si>
  <si>
    <t>BBR; III.; Ziff. 27.2 / 27.2.4</t>
  </si>
  <si>
    <t>BBR; III.; Ziff. 24.2 / 24.4 / 24.9</t>
  </si>
  <si>
    <t>46,11 €
34,58 € (mit 150 € SB)</t>
  </si>
  <si>
    <t>59,15 €
44,36 € (mit 150 € SB)</t>
  </si>
  <si>
    <t>geprüft am 09.02.2018</t>
  </si>
  <si>
    <t>78,30 €
58,73 € (mit 150 € SB)</t>
  </si>
  <si>
    <t>98,10 €
73,58 € (mit 150 € SB)</t>
  </si>
  <si>
    <t>52,71 €
39,53 € (mit 150 € SB)</t>
  </si>
  <si>
    <t>65,45 €
49,09 € (mit 150 € SB)</t>
  </si>
  <si>
    <t>Deckungsnote / BBR</t>
  </si>
  <si>
    <t>Lehrerhaftpflicht 
5,95 € p.Pers.
Berufshaftpflicht ÖD 
5,95 € p. Pers.
ÖD-Tarif  5% auf Basistraif
Annahmerichtlinie max 1 Schaden bis 500 € in den letzten 5 Jahren
 - Versichererwechsel
Maklerdeckungskonzept
Versicherer kann durch degenia ausgetauscht werden
BBR VI
- diverse Vollmachten
inkl. Inkasso
BBR VI
- Schadensfreiheitssystem bei SB-Vereinbarung
1-3 Jahre 150 € SB
4 Jahr 0 € SB
BBR VI</t>
  </si>
  <si>
    <t>Die Bayerische Komfort
(Stand 2015-05)</t>
  </si>
  <si>
    <t>66,80 €
50,10 € (mit 150 € SB)</t>
  </si>
  <si>
    <t>89,10 €
66,80 € (mit 150 € SB)</t>
  </si>
  <si>
    <t>127,60 €
95,70 € (mit 150 € SB)</t>
  </si>
  <si>
    <t>95,70 €
71,80 € (mit 150 € SB)</t>
  </si>
  <si>
    <t>49,10 €
keine SB-Variante möglich</t>
  </si>
  <si>
    <t>63,90 €
keine SB-Variante möglich</t>
  </si>
  <si>
    <t>geprüft am 12.02.2018</t>
  </si>
  <si>
    <t>BBR 4.22</t>
  </si>
  <si>
    <t>BBR 4.17</t>
  </si>
  <si>
    <t>BBR 4.1</t>
  </si>
  <si>
    <t>10.000 €
(max 3 Monate Mietzeitraum)</t>
  </si>
  <si>
    <t>BBR 4.7</t>
  </si>
  <si>
    <t>BBR 4.15</t>
  </si>
  <si>
    <t>GDV - Stand jeweils aktuelle
AKBP - nein</t>
  </si>
  <si>
    <t>BBR 4.16</t>
  </si>
  <si>
    <t>BBR 2.1 a)</t>
  </si>
  <si>
    <t>BBR 2.1 h)</t>
  </si>
  <si>
    <t>BBR 2.1 b+h)</t>
  </si>
  <si>
    <t>BBR 2.1 c+h)</t>
  </si>
  <si>
    <t>Enkelkinder
sofern mitversichte Kinder aufsichtpflichtig sind</t>
  </si>
  <si>
    <t>BBR 2.1 d)</t>
  </si>
  <si>
    <t>BBR 2.1 f)</t>
  </si>
  <si>
    <t>BBR 2.1 i)</t>
  </si>
  <si>
    <t>BBR 2.1</t>
  </si>
  <si>
    <t>BBR 2.2</t>
  </si>
  <si>
    <t>BBR 2.1 e)</t>
  </si>
  <si>
    <t>BBR 2.1 k)</t>
  </si>
  <si>
    <t>BBR 4.8</t>
  </si>
  <si>
    <t>BBR 4.18</t>
  </si>
  <si>
    <t>BBR 4.8 +4.18</t>
  </si>
  <si>
    <t>bis 3 Mio € (ab 1.000 €) 
Geltungsbereich EU/EFTA</t>
  </si>
  <si>
    <t>BBR 4.14 b)+a)+e)</t>
  </si>
  <si>
    <t xml:space="preserve">bis 15.000€ Prozesskosten
nur nachträgliche Erstattung 
im Rahmen einer Klagefeststellung </t>
  </si>
  <si>
    <t>BBR 4.14 k)</t>
  </si>
  <si>
    <t>BBR 4.21 a+b)</t>
  </si>
  <si>
    <t>BBR 4.19</t>
  </si>
  <si>
    <t>BBR 2.1 j)</t>
  </si>
  <si>
    <t>BBR 1.1</t>
  </si>
  <si>
    <t>BBR 1.14 +1.15</t>
  </si>
  <si>
    <t>1 Mio € 
Betriebspraktika im Rahmen der VS</t>
  </si>
  <si>
    <t>BBR 4.9</t>
  </si>
  <si>
    <t>BBR 4.4</t>
  </si>
  <si>
    <t>BBR 4.3</t>
  </si>
  <si>
    <t>BBR 3.5 b)</t>
  </si>
  <si>
    <t>BBR 3.5 a)</t>
  </si>
  <si>
    <t>ja
(auch im Ausland)</t>
  </si>
  <si>
    <t>BBR 4.13</t>
  </si>
  <si>
    <t>BBR 4.11</t>
  </si>
  <si>
    <t>eines EFH oder ZFH
auch in Europa</t>
  </si>
  <si>
    <t>einer oder mehrere
auch in Europa</t>
  </si>
  <si>
    <t>BBR 1.3 b)</t>
  </si>
  <si>
    <t>BBR 1.3 a)</t>
  </si>
  <si>
    <t>BBR 1.3</t>
  </si>
  <si>
    <t>BBR 1.4</t>
  </si>
  <si>
    <t>einer sowie mehrerer
auch in der EU / EFTA-Länder</t>
  </si>
  <si>
    <t>eines
auch in der EU / EFTA-Länder</t>
  </si>
  <si>
    <t>ja
auch in der EU / EFTA-Länder</t>
  </si>
  <si>
    <t>BBR 1.3 c)</t>
  </si>
  <si>
    <t>BBR 1.5 b)</t>
  </si>
  <si>
    <t>BBR 1.5 a)</t>
  </si>
  <si>
    <t>max. 8 Betten 
inkl. Abgabe von Speisen
(kein Ausschank nach GastG)</t>
  </si>
  <si>
    <t>BBR 1.5 c)</t>
  </si>
  <si>
    <t>max. eine Wohneinheit gesamt oder 
max. 15.000 € BJM</t>
  </si>
  <si>
    <t>bis Bausumme 200.000 €</t>
  </si>
  <si>
    <t>BBR 1.6</t>
  </si>
  <si>
    <t>BBR 1.3 d)</t>
  </si>
  <si>
    <t>inkl. Einspeisung von Strom ins öffentliche Stromnetz
sowie Windkraftanlagen
(nur auf eigenem Dach des EFH NBGeb oder Garage)</t>
  </si>
  <si>
    <t>BBR 1.7</t>
  </si>
  <si>
    <t>BBR 1.9</t>
  </si>
  <si>
    <t>ohne Anfahrhilfe
max. 25 km/h; max. 250 Watt</t>
  </si>
  <si>
    <t>BBR 1.10</t>
  </si>
  <si>
    <t>BBR 1.11</t>
  </si>
  <si>
    <t>BBR 3.1</t>
  </si>
  <si>
    <t>BBR 3.4</t>
  </si>
  <si>
    <t>BBR 3.3</t>
  </si>
  <si>
    <t>BBR 3.2</t>
  </si>
  <si>
    <t>BBR 3.3 a)</t>
  </si>
  <si>
    <t>BBR 4.12</t>
  </si>
  <si>
    <t>Segelfläche bis 15 qm,
auch Strandsegler, (Eis-)Segelschlitten</t>
  </si>
  <si>
    <t>BBR 3.6</t>
  </si>
  <si>
    <t>BBR 4.20</t>
  </si>
  <si>
    <t>BBR 2.1 g)</t>
  </si>
  <si>
    <t>AHB 7.17</t>
  </si>
  <si>
    <t>gegen Zuschlag
(150 € SB)</t>
  </si>
  <si>
    <t>BBR 4.6 a) 1)</t>
  </si>
  <si>
    <t>BBR 4.6 a) 2)</t>
  </si>
  <si>
    <t>bis 10.000 Liter
(auch Unterirdische nur mit optischer und akkustischer Leckanzeige)</t>
  </si>
  <si>
    <t>BBR 4.6 a) 3)</t>
  </si>
  <si>
    <t>BBR 4.6 a)</t>
  </si>
  <si>
    <t>BBR 1.12</t>
  </si>
  <si>
    <t>BBR 1.13 a)</t>
  </si>
  <si>
    <t>BBR 1.13 b+c)</t>
  </si>
  <si>
    <t>ja
auch hüten</t>
  </si>
  <si>
    <t>BBR 1.13 d)</t>
  </si>
  <si>
    <t>bis 10.000 €, 150 € SB) (Abhandenkommen: 5.000 €, 250 € SB) (keine zeitliche Begrenzung für 
elektr. medizinische Geräte)</t>
  </si>
  <si>
    <t>Diensthaftpflicht
ab 25,50 € p.Pers.
Nachlass LSV ca. 10%
ÖD-Tarif ca. 20% auf Basistraif
- Schadensfreiheitssystem
3 Jahre SFR Nachlass 20%
BBR 5.2</t>
  </si>
  <si>
    <t>BBR 4.31</t>
  </si>
  <si>
    <t>im Rahmen der VS
(auch vers.-pfl. Hunde (Rassenliste))</t>
  </si>
  <si>
    <t>BBR 4.21</t>
  </si>
  <si>
    <t>im Rahmen der VS
Heiz-u. andere Anlagen bis 10.000€</t>
  </si>
  <si>
    <t>BBR 4.1 + 4.2</t>
  </si>
  <si>
    <t>im Rahmen der VS
einschl in Schiffskabinen</t>
  </si>
  <si>
    <t>Im Rahmen der VS
einschl in Schiffskabinen und Schlagwagenabteilen</t>
  </si>
  <si>
    <t>Im Rahmen der VS
einschl in Schiffskabinen und Schlagwagenabteilen
(max 6 Monate Mietzeitraum)</t>
  </si>
  <si>
    <t>BBR 4.10</t>
  </si>
  <si>
    <t>bis 10.000 € 
(Abhandenkommen: 10.000 €, 150 € SB) 
keine zeitliche Begrenzung für 
elektr. medizinische Geräte</t>
  </si>
  <si>
    <t>BBR 4.23</t>
  </si>
  <si>
    <t>ja
bei häuslicher Gem.</t>
  </si>
  <si>
    <t>BBR 4.25</t>
  </si>
  <si>
    <t>BBR 4.9 + 4.25</t>
  </si>
  <si>
    <t>im Rahmen der VS 
auch Schäden durch Tierhalter und -Hüters
- sowie Vorsatz
Geltungsbereich EU, EFTA</t>
  </si>
  <si>
    <t>BBR 4.17 b)+a)+e)</t>
  </si>
  <si>
    <t xml:space="preserve">bis 50.000€ Prozesskosten
nur nachträgliche Erstattung 
im Rahmen einer Klagefeststellung </t>
  </si>
  <si>
    <t>BBR 4.17 k)</t>
  </si>
  <si>
    <t>BBR 4.29 a+b) + c)4)</t>
  </si>
  <si>
    <t>BBR 4.26</t>
  </si>
  <si>
    <t>BBR 1.15 + 1.16</t>
  </si>
  <si>
    <t>BBR 4.5</t>
  </si>
  <si>
    <t>BBR 3.6 b)</t>
  </si>
  <si>
    <t>BBR 3.6 a)</t>
  </si>
  <si>
    <t>BBR 3.6 c)</t>
  </si>
  <si>
    <t>BBR 3.5 c)</t>
  </si>
  <si>
    <t>bis 10.000 €
(SB 150 €)</t>
  </si>
  <si>
    <t>BBR 4.14</t>
  </si>
  <si>
    <t xml:space="preserve">bis 10.000 qm
auch in Europa
(in Police angegeben) </t>
  </si>
  <si>
    <t xml:space="preserve">bis 5.000 qm
auch in Europa
(in Police angegeben) </t>
  </si>
  <si>
    <t>max 2
auch in Europa</t>
  </si>
  <si>
    <t>bis max 15.000 € BJM
auch in Europa
oder</t>
  </si>
  <si>
    <t>bis max 15.000 € BJM
oder</t>
  </si>
  <si>
    <t>max. eine Wohneinheit gesamt oder 
bis max. 15.000 € BJM
oder</t>
  </si>
  <si>
    <t>max. 2 Wohneinheiten gesamt oder 
bis max. 30.000 € BJM
auch in Europa
oder</t>
  </si>
  <si>
    <t>BBR 1.8</t>
  </si>
  <si>
    <t>BBR 3.5</t>
  </si>
  <si>
    <t>ja 
sowie bis 25 kg</t>
  </si>
  <si>
    <t>bis 500 g 
(bis 5 kg nur auf Modellfluggelände)
250 € SB</t>
  </si>
  <si>
    <t>Segelfläche bis 25 qm,
auch Strandsegler, (Eis-)Segelschlitten
Motorboote ohne Führerscheinpflicht (bis 15 PS)</t>
  </si>
  <si>
    <t>BBR 3.7</t>
  </si>
  <si>
    <t>BBR 4.27</t>
  </si>
  <si>
    <t>als Arbeitgeber
Diskriminierung gemäß AGG</t>
  </si>
  <si>
    <t>BBR 4.30</t>
  </si>
  <si>
    <t>bis 10.000€
100€ SB</t>
  </si>
  <si>
    <t>BBR 4.28</t>
  </si>
  <si>
    <t>BBR 4.7 a)</t>
  </si>
  <si>
    <t>BBR 4.7 a) 2)</t>
  </si>
  <si>
    <t>BBR 4.7 a) 1)</t>
  </si>
  <si>
    <t>BBR 4.7 a) 3)</t>
  </si>
  <si>
    <t>100 l/kg max. 1.000 l/kg gesamt
(max 20 mio €)</t>
  </si>
  <si>
    <t>Inhalt ohne Limit / (max 20 Mio €)
(auch Unterirdische nur mit optischer und akkustischer Leckanzeige)</t>
  </si>
  <si>
    <t>ja
(max 20 Mio €)</t>
  </si>
  <si>
    <t>BBR 1.13</t>
  </si>
  <si>
    <t xml:space="preserve">ja
sowie 2.500 € Einfangkosten nicht aber auf eigenem Grundstück </t>
  </si>
  <si>
    <t>BBR 1.14 a)</t>
  </si>
  <si>
    <t>BBR 1.14 b+c)</t>
  </si>
  <si>
    <t>BBR 1.14 d)</t>
  </si>
  <si>
    <t>im Rahmen der VS
250 € SB</t>
  </si>
  <si>
    <t>5.000 €
(max 3 Monate Mietzeitraum)</t>
  </si>
  <si>
    <t>BBR 4.2</t>
  </si>
  <si>
    <t>BBR 2.1 b+d)</t>
  </si>
  <si>
    <t>BBR 2.1 c+d)</t>
  </si>
  <si>
    <t>BBR 4.8 + 4.14</t>
  </si>
  <si>
    <t>BBR 2.3</t>
  </si>
  <si>
    <t>BBR 3</t>
  </si>
  <si>
    <t>BBR 1.5</t>
  </si>
  <si>
    <t>50 l/kg max. 250 l/kg gesamt</t>
  </si>
  <si>
    <t>bis 6.000 Liter
(auch Unterirdische nur mit optischer und akkustischer Leckanzeige)</t>
  </si>
  <si>
    <t>nur Hunde</t>
  </si>
  <si>
    <t>Domcura Komfort
(Stand 10-2014)</t>
  </si>
  <si>
    <t>Domcura Standard
(Stand 10-2014)</t>
  </si>
  <si>
    <t>Domcura Top
(Stand 10-2014)</t>
  </si>
  <si>
    <t>geprüft am 13.03.2018</t>
  </si>
  <si>
    <t>ja, 
bis max. 1 Jahr nach Schulausbildung
(auch Au-Pair oder Work-and-Travel)</t>
  </si>
  <si>
    <t>max. 1 Jahr (Minderjährige)
(auch Austauschschüler, Gastkinder)</t>
  </si>
  <si>
    <t>bis 10.000 € - max. 20.000 € ja VJ
(300 € SB)</t>
  </si>
  <si>
    <t>BBR A III 7</t>
  </si>
  <si>
    <t>Zweifamilienhaus
(Sofern VN eine der beiden Wohnungen selbst bewohnt)</t>
  </si>
  <si>
    <t xml:space="preserve">Segelfläche bis 10 qm,
Motorstärke bis 15 PS </t>
  </si>
  <si>
    <t>ja
Diskriminierung gemäß AGG</t>
  </si>
  <si>
    <t>Concordia Basis-Plus</t>
  </si>
  <si>
    <t>Concordia Basis</t>
  </si>
  <si>
    <t>84,82 €
67,85 € (mit 150 € SB)</t>
  </si>
  <si>
    <t>72,83 €
58,26 € (mit 150 € SB)</t>
  </si>
  <si>
    <t>106,03 €
84,82 € (mit 150 € SB)</t>
  </si>
  <si>
    <t>91,04 €
72,83 € (mit 150 € SB)</t>
  </si>
  <si>
    <t>bis 3 Mio € für Personen- und Sachschäden, bis 100.000 € für Vermögensschäden</t>
  </si>
  <si>
    <t>bis 1 Mio € für Personen- und Sachschäden, bis 100.000 € für Vermögensschäden</t>
  </si>
  <si>
    <t>Europa: 5 Jahre
weltweit: 1 Jahr</t>
  </si>
  <si>
    <t>ja 
(Leistungsverbesserung ohne Mehrbeitrag zum Vorteil des VN)</t>
  </si>
  <si>
    <t>BBR A II 23</t>
  </si>
  <si>
    <t>ja, mit richterlichem Betreuungsbeschluss</t>
  </si>
  <si>
    <t>bis 30.000 €
(max. 60.000 € je VJ)
inkl. 14 Tagen Objektschutz
(auch eigenen, privaten zu fremden Schlössern)</t>
  </si>
  <si>
    <t>bis 3.000 €
(max. 6.000 € je VJ)
inkl. 14 Tagen Objektschutz</t>
  </si>
  <si>
    <t>bis 30.000 €
(max. 60.000 € je VJ)
inkl. 14 Tagen Objektschutz</t>
  </si>
  <si>
    <t>bis 10.000 € Jahresumsatz
- Flohmarkt und Basarverkauf
- Vertireb von Bekleidung,Haushaltsartikeln, Kosmetika, Schmuck, Souvenirs
- Nachhilfe-, Musikunterricht, Fitnesskurse
- Karnevalsveranstaltungen
- Textile Handarbeiten, Alleinunterhaltung, Daten- u. Texterfassung ausschlischlich mit eigener Technik, Fotografie, Kunst und Kunsthandwerk, Friseur und Tierbetreuung</t>
  </si>
  <si>
    <t>ja, bis 6 Kinder
(nicht in Betrieben/Institutionen)</t>
  </si>
  <si>
    <t>Praktika bis 1 Monat
sowie fachpraktischer Unterricht 
bis 15.000 € (max. 30.000 € je VJ)</t>
  </si>
  <si>
    <t>bis 100.000 € max. 200.000 € je VJ</t>
  </si>
  <si>
    <t>ausschließlich Waldflächen bis 5 Hektar (50.000qm)</t>
  </si>
  <si>
    <t>Segelfläche bis 10 qm,
Motorstärke bis 5 PS</t>
  </si>
  <si>
    <t>50l/kg
max. 500 l/kg</t>
  </si>
  <si>
    <t>25l/kg
max. 250 l/kg</t>
  </si>
  <si>
    <t>Ansprüche von AG/Dienstherren/Arbeitskollegen bis 5.000 € max. 10.000 € je VJ, SB 150 € - sofern vereinbart</t>
  </si>
  <si>
    <t>AHB 2016-10
BBR 2017-11</t>
  </si>
  <si>
    <t>AHB 2016-10
BBR 2017-12</t>
  </si>
  <si>
    <t>Beschädigung sonstiger fremder beweglicher Sachen, die nicht länger als 3 Monate zu privaten Zwecken gemietet, gepachtet oder geliehen wurden - keine Wertsachen!</t>
  </si>
  <si>
    <t>Eltern in häuslicher Gemeinschaft lebend</t>
  </si>
  <si>
    <t>Eltern im Altenpflegeheim</t>
  </si>
  <si>
    <t>mitversicherte Tätigkeiten | Beruf</t>
  </si>
  <si>
    <t>Fahrzeuge</t>
  </si>
  <si>
    <t>eigene und fremde Surf- und/oder Windsurfbretter</t>
  </si>
  <si>
    <t>eigene und fremde Kitesport-Geräte</t>
  </si>
  <si>
    <t>Elektrofahrrädern (Fahrräder mit Trethilfe/ Hilfsmotor)
- nicht Mofas/ähnliche Fahrzeuge für die Versicherungspflicht besteht -</t>
  </si>
  <si>
    <t>Elektrofahrrädern (Fahrräder mit Trethilfe/ Hilfsmotor)
- nicht Mofas oder ähnliche Fahrzeuge für die Versicherungspflicht besteht -</t>
  </si>
  <si>
    <t>geprüft am 15.03.2018</t>
  </si>
  <si>
    <t>aktuell
(geprüft am 15.03.2018)</t>
  </si>
  <si>
    <t>unverheiratete Partner
(in häuslicher Gemeinschaft)</t>
  </si>
  <si>
    <t>Tagesmuttertätigkeit entgeltlich
(nicht in Betrieben/ Institutionen)</t>
  </si>
  <si>
    <t>auch Praktika bis 3 Monaten</t>
  </si>
  <si>
    <t>Flurschäden aus privater Kleinvieh-Weidehaltung
(Schafe, Ziegen, Schweine)
BBR A I 1j
Private Nutztier-Haltung
(keine Pferde oder sonstigen Reit-o.Zugtiere)
BBR A III 30
Beitragsgarantie
BBR A III 32</t>
  </si>
  <si>
    <t>ja | 150 € SB</t>
  </si>
  <si>
    <t>BBR C Ziff. 2</t>
  </si>
  <si>
    <t>BBR A IV Ziff. 19</t>
  </si>
  <si>
    <t>BBR B II Ziff. 2</t>
  </si>
  <si>
    <t>bis 10.000 € Jahresumsatz
- Alleinunterhalter
- Annahmestellen für Sammelbesteller
- Änderungsschneiderei, Stickerei
- Daten- und Texterfassung
- Fotografen
- Friseure
- Handel mit Haushaltsreinigungsmitteln, -waren, -geräten sowie
Geschirr
- Kosmetikhandel (ohne Herstellung)
- Kunsthandwerker, Töpfer
- Lehrer (nebenberuflich), z. B. Musiklehrer, Sprachlehrer)
- Markt- und Meinungsforschung
- Souvenirhandel, Schmuckhandel
- Tierbetreuung
- Übersetzer
ohne eigenen Laden, Personal und nicht Haupteinkünfte</t>
  </si>
  <si>
    <t>BB, A III. Ziff. 3a</t>
  </si>
  <si>
    <t>BB, A III. Ziff. 3b</t>
  </si>
  <si>
    <t>BB, B I. Ziff. 6 / C Ziff. 4</t>
  </si>
  <si>
    <t>BBR B I Ziff. 7 / C Ziff. 4</t>
  </si>
  <si>
    <t>BB, C Ziff. 3</t>
  </si>
  <si>
    <t>BBR A IV Ziff 3</t>
  </si>
  <si>
    <t>SFR-Rückstufung 
auf 5 Jahre aus KH</t>
  </si>
  <si>
    <t>Schäden an fremden geliehenen oder gemieten Kfz / Falschbetankung
(nicht regelmäßig oder dauerhaftüberlassen)</t>
  </si>
  <si>
    <t>nur gemietete Kfz
150€  SB</t>
  </si>
  <si>
    <t>von Eigentums- oder Ferienwohnungen</t>
  </si>
  <si>
    <t>Bauherrenhaftpflicht bis Bausumme</t>
  </si>
  <si>
    <t>GDV - Stand aktuellen
AKBP - Stand aktuellen</t>
  </si>
  <si>
    <t>Besitzstandsgarantie
(ununterbrochen zum direkten Vorvertrag)</t>
  </si>
  <si>
    <t>BB, XI + XII</t>
  </si>
  <si>
    <t>bis 10 Mio €</t>
  </si>
  <si>
    <t>bis 100.000 €
auch Kfz-Schlüssel
inkl. 14 Tagen Objektschutz
(Codekarten=Schlüssel)</t>
  </si>
  <si>
    <t>im Rahmen des VS
auch Kfz-Schlüssel
inkl. 14 Tagen Objektschutz
(Codekarten=Schlüssel)</t>
  </si>
  <si>
    <t>bis 100.000 €
inkl. 14 Tagen Objektschutz
(Codekarten=Schlüssel)</t>
  </si>
  <si>
    <t>bis 2.500 €
inkl. 14 Tagen Objektschutz
(Codekarten=Schlüssel)</t>
  </si>
  <si>
    <t>im Rahmen des VS
inkl. 14 Tagen Objektschutz
(Codekarten=Schlüssel)</t>
  </si>
  <si>
    <t>BB, C. Ziff. 1</t>
  </si>
  <si>
    <t>INDIVIDUELL</t>
  </si>
  <si>
    <t>GDV -  Stand aktuell
AKBP - Stand 2015</t>
  </si>
  <si>
    <t>ZB Best 2</t>
  </si>
  <si>
    <t>ZB Best 1</t>
  </si>
  <si>
    <t>ZB 16</t>
  </si>
  <si>
    <t>bis 12.000 € Jahresumsatz
- Flohmarkt-/Basarverkauf 
- Änderungsschneiderei, Handarbeiten 
- Zeitungs-, Zeitschriften- und Prospektzustellung und
Botendienste
- Annahme von Sammelbestellungen,
- Markt- und Meinungsforschung, Daten- und Texterfassung, Übersetzungen
- die Erteilung von Nachhilfe- und Musikunterricht sowie Fitnesskursen
- den Vertrieb von Kosmetik, Haushaltsartikeln, Bekleidung, Schmuck, Kunsthandwerk
- die Betätigung als Alleinunterhalter
ohne Personal</t>
  </si>
  <si>
    <t>ZB Best 3</t>
  </si>
  <si>
    <t>ZB 12</t>
  </si>
  <si>
    <t>ZB 13</t>
  </si>
  <si>
    <t>Abbrennen eines Kleinfeuerwerks ist versichert</t>
  </si>
  <si>
    <t>geprüft am 16.03.2018</t>
  </si>
  <si>
    <t>B682 §11</t>
  </si>
  <si>
    <t>B682 §9</t>
  </si>
  <si>
    <t>Verbindliche Erläuterungen zu § 1</t>
  </si>
  <si>
    <t>B682 §13</t>
  </si>
  <si>
    <t>B682 §17</t>
  </si>
  <si>
    <t>B682 §2 | verbindliche Erläuterungen</t>
  </si>
  <si>
    <t>B682 §2</t>
  </si>
  <si>
    <t>ja 
auch Enkelkinder
auch psychische Krankheit</t>
  </si>
  <si>
    <t>verheiratete Kinder | Schwiegerkinder | Enkelkinder | Geschwister</t>
  </si>
  <si>
    <t>bis 10.000 €
ggü. Kollegen in Höhe der VS</t>
  </si>
  <si>
    <t>AHB §3 - kein Ausschluss</t>
  </si>
  <si>
    <t>bis 3 Jahre nur in Verbindung mit bestehender XXL-Unfallversicherung</t>
  </si>
  <si>
    <t>B682 §18</t>
  </si>
  <si>
    <t>Verbindiche Erläuterungen zu § 5</t>
  </si>
  <si>
    <t>B682 §1 | verbindliche Erläuterungen</t>
  </si>
  <si>
    <t>B682 §6 | verbindliche Erläuterungen</t>
  </si>
  <si>
    <t>B682 §5 | verbindliche Erläuterungen</t>
  </si>
  <si>
    <t xml:space="preserve">Segelbote mit Moter über 15 PS bis 25 qm Segelfläche (darunter ohne Segelflächenbegrenzung) |
Motorbote, Jetski mit behördlicher Erlaubnis bis 80 PS (sonst ohne Begrenzung bei gelegentlichem Gebrauch) </t>
  </si>
  <si>
    <t>bis 3.000 €
gemietete und vom Arbeitgeber überlassene Fahrzeuge in Höhe der VS</t>
  </si>
  <si>
    <t>ja, max. 5 Jahre KH
sowie SB VK</t>
  </si>
  <si>
    <t>B682 §8</t>
  </si>
  <si>
    <t>Klauseln</t>
  </si>
  <si>
    <t>bis 50.000 € | 150 € SB</t>
  </si>
  <si>
    <t>bis 10.000 € | 500 € SB
(ohne zeitliche Begrenzung)</t>
  </si>
  <si>
    <t>bis 5.000 € Gesamtumsatz
- Flohmarkt-/ Basarverkauf
- Erteilung von Nachhilfe-/ Musikunterricht/ Fitnesskursen
- Vertrieb von Kosmetik/ Haushaltsartikeln/ Bekleidung/ Schmuck</t>
  </si>
  <si>
    <t>bis 25.000 € | 150 € SB</t>
  </si>
  <si>
    <t>bis 1 Mio. € | 250 € SB</t>
  </si>
  <si>
    <t>bis 10 qm Segelfläche 
bis 5 PS Motorleistung</t>
  </si>
  <si>
    <t>Vergleich 15.032018</t>
  </si>
  <si>
    <t>BB, Ziff. A 1-6.18.3</t>
  </si>
  <si>
    <t>bis 10.000 €
auch Anhängers
sowie bei manuellen Reinigungs- und Pflegearbeiten</t>
  </si>
  <si>
    <t xml:space="preserve">auch andere Familienangehörige 
(Onkel/Tante/Cousins/Neffen/Nichten auch verschwägert)
nicht versichert Ehegatten von Kindern und enkeln und </t>
  </si>
  <si>
    <t>Eltern in häuslicher Gemeinschaft lebend
(behördlich gemeldet)</t>
  </si>
  <si>
    <t>bis 12.000 € Gesamtumsatz
- Erteilen von Musik- und Nachhilfeunterricht, Mal-, Bastel- und Handarbeitskursen;
– Flohmarkt- und Basarverkauf,
– Änderungsschneiderei,
– Call-Center-Tätigkeit im werbenden Bereich;
– Umfragetätigkeiten für Meinungsforschungsinstitute;
– Daten- und Texterfassung,
– Verteilung von Zeitschriften und Werbeprospekten;
– Mitwirkung an Karnevalsveranstaltungen;
– Erteilung von Fitnessunterricht/Sportunterricht (Übungs-/Kursleiter z. B. im Turnverein oder Fitness-Center);
– Vertrieb von Kosmetik, Kerzen, Schmuck, Reinigungsartikeln, Geschirr, Kochgeräten, Dessous und Ehehygieneartikeln;
– Erstellung und Vertrieb von Handarbeiten/Geschenkartikeln.
– Gästeführungen</t>
  </si>
  <si>
    <t>bis 6.000 € Gesamtumsatz
- Erteilen von Musik- und Nachhilfeunterricht, Mal-, Bastel- und Handarbeitskursen;
– Flohmarkt- und Basarverkauf,
– Änderungsschneiderei,
– Call-Center-Tätigkeit im werbenden Bereich;
– Umfragetätigkeiten für Meinungsforschungsinstitute;
– Daten- und Texterfassung,
– Verteilung von Zeitschriften und Werbeprospekten;
– Mitwirkung an Karnevalsveranstaltungen;
– Erteilung von Fitnessunterricht/Sportunterricht (Übungs-/Kursleiter z. B. im Turnverein oder Fitness-Center);
– Vertrieb von Kosmetik, Kerzen, Schmuck, Reinigungsartikeln, Geschirr, Kochgeräten, Dessous und Ehehygieneartikeln;
– Erstellung und Vertrieb von Handarbeiten/Geschenkartikeln.
– Gästeführungen</t>
  </si>
  <si>
    <t>auch Betriebspraktikum
inkl. Schäden an Lehrgeräten und Maschinen
bei in Obhut befindl. max 5.000,- € 
max. 10.000 € pro Vers.-Jahr
100 € SB</t>
  </si>
  <si>
    <t xml:space="preserve">inkl. Einspeisung von Strom ins öffentliche Stromnetz </t>
  </si>
  <si>
    <t>- Junge Leute-Nachlass
Kunden unter 25 Jahre
Nachlass 24%
Der Übergang vom Junge-Leute zu Stufennachlass erfolgt automatisch.
- Stufennachlass
VN über 25 Jahre und bis 36 Jahre
Nachlass 22 % Alter 26
Nachlass 20 % Alter 27 
jährlich 2%-Punkte abbauend 
Kombivorteile
15 % Kombirabatt bei drei Verträgen und 20 % bei vier Verträgen
Kombileistungsvorteile ab drei Verträgen in PrivatSchutz
Portemonnaie Schutz
Beitragsfreistellung wegen Arbeitslosigkeit
Aktualitätsgarantie</t>
  </si>
  <si>
    <t>bis 1% der VS (=300.000 €)
inkl. 14 Tagen Objektschutz</t>
  </si>
  <si>
    <t>bis 1% der VS (=600.000 €)
inkl. 14 Tagen Objektschutz</t>
  </si>
  <si>
    <t>auch Betriebspraktikum
inkl. Schäden an Lehrgeräten und Maschinen
bei Schnupperlehren/ Schülerpraktika bis 30.000 € (max. 6 Wochen; nicht Ferienjobs)</t>
  </si>
  <si>
    <t>im Rahmen der VS 
ab 2.500 €
auch Schäden durch Tierhalter / Besitzer von Haus, Grund und Öllager sowie Bauherr und Jäger
Geltungsbereich 
EU / EFTA-Länder unbegrenzt
weltweit 5 Jahre</t>
  </si>
  <si>
    <t>Teil A Ziff. 10.2 (2-4) + 1.10.1 (2) + 1.12.4</t>
  </si>
  <si>
    <t>Teil A Ziff. 10.2 (2-4) + 1.10.1 (2)</t>
  </si>
  <si>
    <t>Teil A Ziff. 2 kein Ausschluß</t>
  </si>
  <si>
    <t>eines alleinstehenden Eltern- oder Großelternteils
gegen Zuschlag (ca 25 €)
Paket "weitere Personen"</t>
  </si>
  <si>
    <t>eines alleinstehenden Eltern- oder Großelternteils</t>
  </si>
  <si>
    <t>eines alleinstehenden Eltern- oder Großelternteils
(nur im direkten Anschluß an die h.G)</t>
  </si>
  <si>
    <t>bis max. 12.000 € Jahresumsatz
- Alleinunterhalter,
- Annahmestelle für Sammelbesteller,
- Änderungsschneiderei, Stickerei,
- Daten- und Texterfassung,
- Erteilung von Fitness- oder Kochkursen,
- Fotografen,
- Friseure,
- Handel mit Haushaltsgeräten, -waren und –reinigungsmittel,
- Jugendtraining, z.B. Jugendfußballtrainer,
- Kosmetikhandel (ohne Herstellung),
- Kunsthandwerker, Töpfer,
- Lehrer (nebenberuflich), z.B. Musiklehrer,
- Markt- und Meinungsforschung,
- Mitwirkung an Karnevalsveranstaltungen,
- Tierbetreuung,
- Übersetzer (Berufsversehen sind nicht mitversichert),
- Vertrieb von Schmuck (auch Herstellung).</t>
  </si>
  <si>
    <t>bis max. 6.000 € Jahresumsatz
- Alleinunterhalter,
- Annahmestelle für Sammelbesteller,
- Änderungsschneiderei, Stickerei,
- Daten- und Texterfassung,
- Erteilung von Fitness- oder Kochkursen,
- Fotografen,
- Friseure,
- Handel mit Haushaltsgeräten, -waren und –reinigungsmittel,
- Jugendtraining, z.B. Jugendfußballtrainer,
- Kosmetikhandel (ohne Herstellung),
- Kunsthandwerker, Töpfer,
- Lehrer (nebenberuflich), z.B. Musiklehrer,
- Markt- und Meinungsforschung,
- Mitwirkung an Karnevalsveranstaltungen,
- Tierbetreuung,
- Übersetzer (Berufsversehen sind nicht mitversichert),
- Vertrieb von Schmuck (auch Herstellung).</t>
  </si>
  <si>
    <t xml:space="preserve">bis 1.000 € Kosten
SFR-Rückstufung 
auf 5 Jahre aus KH/VK 
(nur unentgeltliche geliehene Fz) </t>
  </si>
  <si>
    <t>alle Familienangehörige</t>
  </si>
  <si>
    <t>bis 3.000 €
- Keine Gerätesuschlüsse</t>
  </si>
  <si>
    <t>GDV - Stand 2014
AKBP - Stand 2015</t>
  </si>
  <si>
    <t>aktuell
(geprüft am 28.03.2018)</t>
  </si>
  <si>
    <t>bis 2.500 € SB 150
nur gemietet
keine Dauerhafte Überlassung</t>
  </si>
  <si>
    <t>bis 10.000 € Jahresumsatz
- Flohmarkt und Basarverkauf
- Babysitting
- Nachhilfe-, Musikunterricht, Fitnesskurse
- Vertrieb von Kosmetik, Haushaltsartikeln, Bekleidung, Schmuck
- Verkauf über Interentportale
- Versicherungsvermittlung ohne VSH
(kein Personal)</t>
  </si>
  <si>
    <t>Alleinstehende
auch Groß- und Schwiegereltern</t>
  </si>
  <si>
    <t>bis 50.000 € inkl. 14 Tagen Objektschutz; über Baustein Premium bis 100.000 € inkl. 21 Tagen Objektschutz
(Codekarten=Schlüssel)
-Keine Auschlüsse-</t>
  </si>
  <si>
    <t>auch Betriebspraktikum / Ferienjobs
(sowie Schäden an Lehrgeräten und Maschinen bis 10.000 € (150 € SB))</t>
  </si>
  <si>
    <t>bis 50.000 € (150 € SB)
inkl. 14 Tagen Objektschutz
(Codekarten=Schlüssel)</t>
  </si>
  <si>
    <t>bis 50.000 € (150 € SB)
inkl. 14 Tagen Objektschutz
(Codekarten=Schlüssel)
Keine Schlüssel Dritter</t>
  </si>
  <si>
    <t>ja
(ab nächster Hauptfälligkeit)</t>
  </si>
  <si>
    <t>auch gewerblich</t>
  </si>
  <si>
    <t>nach § 43 SGB VIII</t>
  </si>
  <si>
    <t>auch eigene Mietwohnung
inkl. 14 Tagen Objektschutz
(Codekarten=Schlüssel)</t>
  </si>
  <si>
    <t>inkl. 14 Tagen Objektschutz
(Codekarten=Schlüssel)</t>
  </si>
  <si>
    <t>bis 30.000 € 150 € SB
inkl. 14 Tagen Objektschutz
auch eigene Mietwohnung
(Codekarten=Schlüssel)</t>
  </si>
  <si>
    <t>bis 1% der VS (=150.000 €) 150€ SB
inkl. 14 Tagen Objektschutz</t>
  </si>
  <si>
    <t>bis 1% der VS (=150.000€) 150,-€ SB</t>
  </si>
  <si>
    <t>bis 100.000 € 150€ SB
inkl. 14 Tagen Objektschutz
(Schlüssel jeglicher Art)
(Codekarten=Schlüssel)</t>
  </si>
  <si>
    <t>bis 30.000 € 150€ SB
inkl. 14 Tagen Objektschutz
(Codekarten=Schlüssel)</t>
  </si>
  <si>
    <t>bis 30.000 € 150€ Sb
inkl. 14 Tagen Objektschutz
(Schlüssel jeglicher Art)
(Codekarten=Schlüssel)</t>
  </si>
  <si>
    <t>im Rahmen der VS
auch Schäden durch Kfz Tierhalter Hund / Pferd sowie Vorsatz
Geltungsbereich EU / EFTA-Länder</t>
  </si>
  <si>
    <t>BB, Ziff. A 3-1.2 + 3-2.1 + 3-3</t>
  </si>
  <si>
    <t>gegen Zuschlag über Baustein
"BGVSORGLOSplus"
bis 10.000 €
auch Anhänger</t>
  </si>
  <si>
    <t>eines Alleinstehenden</t>
  </si>
  <si>
    <t>GDV - Stand 2014-01</t>
  </si>
  <si>
    <t>sofern vereinbart auch für kostenpflichtige Verbesserungen
(Umstellungsschreiben mit Prämienerhöhung max. 10% | Widerspruch des Kunden notwendig)</t>
  </si>
  <si>
    <t>inkl. 14 Tagen Objektschutz
(auch eigenen, privaten zu fremden Schlössern)
(Codekarten=Schlüssel)</t>
  </si>
  <si>
    <t>AHB Ziff. 2.2 + BBR A II 11 + A III 16</t>
  </si>
  <si>
    <t>nur im direkten Anschluß an die häusliche Gemeinschaft
auch in anderen Alteneinrichtungen</t>
  </si>
  <si>
    <t>aktuell
(geprüft am 29.03.2018)</t>
  </si>
  <si>
    <t>bis 12.000 € Gesamtumsatz
- Vertrieb von Kosmetika (ohne Herstellung), Kerzen, Schmuck, Souvenirs, Dessous, Geschirr, Kochgeräten, Haushaltsreinigungsmittel,-waren,-geräten
-  Mitwirkung an Karnevalsveranstaltungen
- Alleinunterhalter
- Übersetzer
- Daten und Texterfassung
- Nachhilfe
- Kunsthandwerker
- Töpfer,
- Nachhilfe- und Musikunterricht
- Fitnesskurse, 
- Verkauf auf Flohmärkten und Basaren
- Botendienst
- Markt- und Meinungsforschung
- Warenhandel
- Handarbeiten
- Tierbetreuung.
auch Schlüsselverlust</t>
  </si>
  <si>
    <t>bis 6.000 € Gesamtumsatz
- Vertrieb von Kosmetika (ohne Herstellung), Kerzen, Schmuck, Souvenirs, Dessous, Geschirr, Kochgeräten, Haushaltsreinigungsmittel,-waren,-geräten
-  Mitwirkung an Karnevalsveranstaltungen
- Alleinunterhalter
- Übersetzer
- Daten und Texterfassung
- Nachhilfe
- Kunsthandwerker
- Töpfer,
- Nachhilfe- und Musikunterricht
- Fitnesskurse, 
- Verkauf auf Flohmärkten und Basaren
- Botendienst
- Markt- und Meinungsforschung
- Warenhandel
- Handarbeiten
- Tierbetreuung.
auch Schlüsselverlust</t>
  </si>
  <si>
    <t>auch Betriebspraktikum
(auch Beschädigung von Lehrgeräten / Maschinen)
Fachprakt. Untericht max 5.000 €</t>
  </si>
  <si>
    <t>inkl. 14 Tagen Objektschutz
(Codekarten=Schlüssel)
(keine Deckung wenn über Haftpflicht des Betriebes oder selbst.Tätigkeit)</t>
  </si>
  <si>
    <t>inkl. 14 Tagen Objektschutz
(Codekarten=Schlüssel)
(keine Deckung wenn über Haftpflicht des Verein)</t>
  </si>
  <si>
    <t>BBR; III.; Ziff. 27 / Ziff.3 e)</t>
  </si>
  <si>
    <t>BBR; III.; Ziff. 26 / Ziff.3 e)</t>
  </si>
  <si>
    <t>bis 15.000 € I 50 € SB
inkl. 14 Tagen Objektschutz
(Codekarten=Schlüssel)
(keine Deckung wenn über Haftpflicht des Betriebes oder selbst.Tätigkeit)</t>
  </si>
  <si>
    <t>bis 50.000 €
inkl. 14 Tagen Objektschutz
(Codekarten=Schlüssel)
(keine Deckung wenn über Haftpflicht des Betriebes oder selbst.Tätigkeit)</t>
  </si>
  <si>
    <t>bis 15.000 € (50 € SB)
inkl. 14 Tagen Objektschutz
(Codekarten=Schlüssel)</t>
  </si>
  <si>
    <t>bis 50.000 €
inkl. 14 Tagen Objektschutz
(Codekarten=Schlüssel)</t>
  </si>
  <si>
    <t>bis 15.000 € I 50 € SB
inkl. 14 Tagen Objektschutz
(Codekarten=Schlüssel)
(keine Deckung wenn über Haftpflicht des Vereins)</t>
  </si>
  <si>
    <t xml:space="preserve">SFR-Rückstufung 
auf 5 Jahre aus KH und VK
(gemietet nur von Privatpersonen) </t>
  </si>
  <si>
    <t xml:space="preserve">SFR-Rückstufung 
auf 1 Jahre aus KH und VK
(gemietet nur von Privatpersonen) </t>
  </si>
  <si>
    <t>Schäden an fremden geleihenen Kfz / Verkehrsunfall
Kfz = PKW, Kräder und Wohnmobile bis 4t
(nicht regelmäßig oder dauerhaftüberlassen)</t>
  </si>
  <si>
    <t>bis 10.000 € Gesamtumsatz
- Alleinunterhalter
- Annahmestellen für Sammelbesteller,
- Änderungsschneiderei, Stickerei,
- Daten- und Texterfassung,
- Fotografen,
- Friseure,
- Handel mit Haushaltsreinigungsmitteln, -waren, -geräten sowie Geschirr
- Kosmetikhandel (ohne Herstellung),
- Kunsthandwerker, Töpfer,
- Lehrer (nebenberuflich), z. B. Musiklehrer, Sprachlehrer),
- Markt- und Meinungsforschung,
- Souvenirhandel, Schmuckhandel,
- Tierbetreuung,
- Übersetzer (keine Vermögensschäden durch Berufsversehen)
- Weitere Tätigkeiten auf Anfage
(nicht Haupteinnahme für Lebensunterhalt / Kein Personal / Keine Gewerbeflächen)</t>
  </si>
  <si>
    <t>bis 15.000 € Gesamtumsatz
- Alleinunterhalter
- Annahmestellen für Sammelbesteller,
- Änderungsschneiderei, Stickerei,
- Daten- und Texterfassung,
- Fotografen,
- Friseure,
- Handel mit Haushaltsreinigungsmitteln, -waren, -geräten sowie Geschirr
- Kosmetikhandel (ohne Herstellung),
- Kunsthandwerker, Töpfer,
- Lehrer (nebenberuflich), z. B. Musiklehrer, Sprachlehrer),
- Markt- und Meinungsforschung,
- Souvenirhandel, Schmuckhandel,
- Tierbetreuung,
- Übersetzer (keine Vermögensschäden durch Berufsversehen)
- Weitere Tätigkeiten auf Anfage
(nicht Haupteinnahme für Lebensunterhalt / Kein Personal / Keine Gewerbeflächen)</t>
  </si>
  <si>
    <t>bis 10.000 € (250 € SB)
inkl. 14 Tagen Objektschutz
(Codekarten=Schlüssel)</t>
  </si>
  <si>
    <t>bis 50.000 €
inkl. 14 Tagen Objektschutz
(Codekarten=Schlüssel)
(nicht aus Eigengewerbe oder beruflich betreuten Objekten)</t>
  </si>
  <si>
    <t>bis 10.000 € (250€ SB)
inkl. 14 Tagen Objektschutz
(Codekarten=Schlüssel)
(nicht aus Eigengewerbe oder beruflich betreuten Objekten)</t>
  </si>
  <si>
    <t>Diensthaftpflicht
ab 25,50 € p.Pers.
Nachlass LSV ca. 10%
ÖD-Tarif ca. 12,5% auf Basistraif
- Schadensfreiheitssystem
3 Jahre SFR Nachlass 20%
BBR 5.2</t>
  </si>
  <si>
    <t>bis 2.000 € (500€ SB)</t>
  </si>
  <si>
    <t>auch Groß- und Schwiegereltern</t>
  </si>
  <si>
    <t>auch Austauschschüler</t>
  </si>
  <si>
    <t>Ergo Privatschutz spezial
(Stand 2015-06)</t>
  </si>
  <si>
    <t>Generali Basis
(Stand 2013-07)</t>
  </si>
  <si>
    <t>Generali KomfortPlus
(Stand 2013-07)</t>
  </si>
  <si>
    <t>Gothaer Basis
(Stand 2016-01)</t>
  </si>
  <si>
    <t>Gothaer Top
(Stand 2016-01)</t>
  </si>
  <si>
    <t>Gothaer Plus
(Stand 2016-01)</t>
  </si>
  <si>
    <t>HDI Rundum Sorglos Fam
(Stand 2014-06)</t>
  </si>
  <si>
    <t>Helvetia Komfort
(Stand 2015-07)</t>
  </si>
  <si>
    <t>Helvetia Basis
(Stand 2015-07)</t>
  </si>
  <si>
    <t>HUK Classic
(Stand 2016-05)</t>
  </si>
  <si>
    <t>HUK Plus
(Stand 2016-05)</t>
  </si>
  <si>
    <t>HUK24 Classic
(Stand 2016-05)</t>
  </si>
  <si>
    <t>HUK24 Plus
(Stand 2016-05)</t>
  </si>
  <si>
    <t>HUK Classic
(Stand 2011-07)</t>
  </si>
  <si>
    <t>HUK Plus
(Stand 2011-07)</t>
  </si>
  <si>
    <t>HUK24 Classic
(Stand 2011-07)</t>
  </si>
  <si>
    <t>HUK24 Plus
(Stand 2011-07)</t>
  </si>
  <si>
    <t>HK Einfach Besser
(Stand 2017-07)</t>
  </si>
  <si>
    <t>HK Einfach Besser Plus
(Stand 2017-07)</t>
  </si>
  <si>
    <t>HK Einfach Komplett
(Stand 2017-07)</t>
  </si>
  <si>
    <t>HK Einfach Gut
(Stand 2017-07)</t>
  </si>
  <si>
    <t>Ideal Exklusiv
(Stand 2016-05)</t>
  </si>
  <si>
    <t>Ideal Klassik
(Stand 2016-05)</t>
  </si>
  <si>
    <t>Janitos Balance
(Stand 2015-10)</t>
  </si>
  <si>
    <t>Janitos Basic
(Stand 2015-10)</t>
  </si>
  <si>
    <t>Janitos Best Selection
(Stand 2015-10)</t>
  </si>
  <si>
    <t>nat. suisse Komfort
(Stand 2012-01)</t>
  </si>
  <si>
    <t>nat. suisse Premium
(Stand 2012-01)</t>
  </si>
  <si>
    <t>NV PrivatPremium 2.0
(Stand 2015-10)</t>
  </si>
  <si>
    <t>Prokundo Exklusiv
(Stand 2015-05)</t>
  </si>
  <si>
    <t>Prokundo Komfort
(Stand 2015-05)</t>
  </si>
  <si>
    <t>Provinzial Kompaktschutz
(Stand 2015-09)</t>
  </si>
  <si>
    <t>Provinzial Rundumschutz
(Stand 2015-09)</t>
  </si>
  <si>
    <t>Provinzial Basis
(Stand 2015-02)</t>
  </si>
  <si>
    <t>Provinzial Top
(Stand 2015-02)</t>
  </si>
  <si>
    <t>R+V PrivatPolice
(Stand 2012-07)</t>
  </si>
  <si>
    <t>Rhion Plus
(Stand 2016-04)</t>
  </si>
  <si>
    <t>Rhion Standard
(Stand 2016-04)</t>
  </si>
  <si>
    <t>Rhion Premium
(Stand 2016-04)</t>
  </si>
  <si>
    <t>Rhion Plus
(Stand 2010-10)</t>
  </si>
  <si>
    <t>Rhion Standard
(Stand 2010-10)</t>
  </si>
  <si>
    <t>R+V PrivatPolice
(Stand 2010-01)</t>
  </si>
  <si>
    <t>SLP Primus
(Stand 2010-08)</t>
  </si>
  <si>
    <t>SLP Primus Plus
(Stand 2010-08)</t>
  </si>
  <si>
    <t>SLP Prima Plus Sorglos
(Stand 2014-06)</t>
  </si>
  <si>
    <t>SLP Prima Sorglos
(Stand 2014-06)</t>
  </si>
  <si>
    <t>VHV Klassik Garant
(Stand 2009-06)</t>
  </si>
  <si>
    <t>Signal Iduna Optimal
(Stand 2015-01)</t>
  </si>
  <si>
    <t>SLP Prima
(Stand 2016-01)</t>
  </si>
  <si>
    <t>SLP Prima Plus
(Stand 2016-01)</t>
  </si>
  <si>
    <t>VdVA Classic
(Stand 2015-01)</t>
  </si>
  <si>
    <t>VdVA Exclusiv
(Stand 2015-01)</t>
  </si>
  <si>
    <t>VGH
(Stand 2015-07)</t>
  </si>
  <si>
    <t>VWB 60 Plus Komfort
(Stand 2009-10)</t>
  </si>
  <si>
    <t>VWB 60 Plus KomfortPlus
(Stand 2009-10)</t>
  </si>
  <si>
    <t>Württembergische PremiumSchutz Platinum
(Stand 2014-06)</t>
  </si>
  <si>
    <t>Sach- u. Vermögen bis 10.000 € 
Personen bis VS</t>
  </si>
  <si>
    <t>Sach- u. Vermögen bis 100.000 € 
Personen bis VS</t>
  </si>
  <si>
    <t>für deliktunfähige minderjährige Personen in häuslicher Gem. u. behördl. gemeldet
bis 0,1% der VS (=15.000 €)</t>
  </si>
  <si>
    <t>für deliktunfähige minderjährige und erwachsene Personen in häuslicher Gem. u. behördl. gemeldet
bis 0,1% der VS (=30.000 €)</t>
  </si>
  <si>
    <t>für deliktunfähige minderjährige und erwachsene Personen in häuslicher Gem. u. behördl. gemeldet
bis 0,1% der VS (=60.000 €)</t>
  </si>
  <si>
    <t>Verzicht auf Prüfung der Aufsichtspflichtsverletzung bei Schäden durch deliktunfähige Kinder (Kinder bis zur Vollendung des 7. Lebensjahres)
(Regressrecht bei Aufsichtspflichtverl.)</t>
  </si>
  <si>
    <t>Verzicht auf Verweis von Deliktunfähigkeit bei mitversicherten Personen
(Regressrecht bei Aufsichtspflichtverl.)</t>
  </si>
  <si>
    <t>für deliktunfähigePersonen in häuslicher Gem. u. behördl. gemeldet
bis 0,1% der VS (=30.000 €)</t>
  </si>
  <si>
    <t>für deliktunfähige Personen in häuslicher Gem. u. behördl. gemeldet
bis 0,1% der VS (=60.000 €)</t>
  </si>
  <si>
    <t>im Rahmen der VS
(auch vers.-pfl. Hunde)</t>
  </si>
  <si>
    <t>AHB § 4 Ziff. 1.1</t>
  </si>
  <si>
    <t xml:space="preserve">B682 § 9 + 10 Ziff. 2 </t>
  </si>
  <si>
    <t>B682 §12 Ziff. 2 + 3</t>
  </si>
  <si>
    <t>Europa: unbegrenzt
weltweit: unbegrenzt</t>
  </si>
  <si>
    <t>GDV - Stand 2013-01
AKBP - Stand 2011-02</t>
  </si>
  <si>
    <t>AVB B01 § 14 + 15</t>
  </si>
  <si>
    <t>AVB B01 § 16</t>
  </si>
  <si>
    <t>B682 §2 Ziff. 1 b) + verbindliche Erläuterungen</t>
  </si>
  <si>
    <t>B682 §2 Ziff. 1 c)</t>
  </si>
  <si>
    <t>B682 §2 Ziff. 1 e)</t>
  </si>
  <si>
    <t>B682 §2 Ziff. 1 d)</t>
  </si>
  <si>
    <t>auch Groß- und Schwiegereltern
in Alten- und Pflegeeinrichtungen</t>
  </si>
  <si>
    <t>B682 §2 Ziff. 1.2 b)</t>
  </si>
  <si>
    <t>B682 §2 Ziff. 1.1 e)</t>
  </si>
  <si>
    <t>B682 §2 Ziff. 1.1 d)+e)</t>
  </si>
  <si>
    <t>B682 §2 Ziff. 1.1 d) | verbindliche Erläuterungen</t>
  </si>
  <si>
    <t>B682 §2 Ziff. 2</t>
  </si>
  <si>
    <t>B682 §2 Ziff. 4</t>
  </si>
  <si>
    <t>B682 §2 Ziff. 5 c)</t>
  </si>
  <si>
    <t>B682 §2 Ziff. 5 a+b)</t>
  </si>
  <si>
    <t>ja
auch Sach gegenüber Hausangest. Au-Pairs etc und Nothelfer</t>
  </si>
  <si>
    <t>B682 §2 Ziff. 6</t>
  </si>
  <si>
    <t>B682 §4 Ziff. 1 a)</t>
  </si>
  <si>
    <t>bis 18.000 € Gesamtumsatz
- Botendienste
- Handarbeiten
- Kunst und Kunsthandwerk
- Markt- und Meinungsforschung
- Schönheitspflege
-  Textverarbeitung
- Tierbetreuung
- Unterrichtserteilung
- Warenhandel
- sonstige (keine handwerklichen, medizinischen/heilenden und planenden/bauleitenden Tätigkeiten)
(kein Personal)</t>
  </si>
  <si>
    <t>B682 §4 Ziff. 1 b)</t>
  </si>
  <si>
    <t>B682 §4 Ziff. 1 d)</t>
  </si>
  <si>
    <t>ja
auch Betriebspraktika / Ferienjobs  
(auch Schäden an Einrichtungen, Lehrmitteln und Gebäuden)
sowie work &amp; travel bis 12 Monate</t>
  </si>
  <si>
    <t>B682 §4 Ziff. 1 c) + verbindliche Erläuterungen</t>
  </si>
  <si>
    <t>B682 §4 Ziff. 1 f) + verbindliche Erläuterungen</t>
  </si>
  <si>
    <t>B682 §4 Ziff. 1 g) + verbindliche Erläuterungen</t>
  </si>
  <si>
    <t>B682 §10, Ziff. 1  §12 1 c</t>
  </si>
  <si>
    <t>im Rahmen des VS
inkl. Objektschutz
(Codekarten=Schlüssel)
auch ohne Verschulden</t>
  </si>
  <si>
    <t>im Rahmen des VS
inkl. Objektschutz
(Codekarten=Schlüssel)
auch ohne Verschulden
Keine Schlüssel Dritter</t>
  </si>
  <si>
    <t>B682 §10, Ziff. 1.4 b)</t>
  </si>
  <si>
    <t>im Rahmen der VS
auch Schäden durch Halter von Tier und Kfz
- sowie Vorsatz
Geltungsbereich EU / EFTA</t>
  </si>
  <si>
    <t>B682 §14, Ziff. 2 + 3</t>
  </si>
  <si>
    <t>B682 §15 3.4</t>
  </si>
  <si>
    <t>B682 §16 Ziff. 2</t>
  </si>
  <si>
    <t>B682 §12 Ziff. 1.1 a)</t>
  </si>
  <si>
    <t>B682 §1 + verbindliche Erläuterungen</t>
  </si>
  <si>
    <t>B682 §12 Ziff. 1.1 b)</t>
  </si>
  <si>
    <t>B682 §2 Ziff.3</t>
  </si>
  <si>
    <t>B682 §4 Ziff.2 + §7 Ziff.2 + verbindliche Erläuterungen</t>
  </si>
  <si>
    <t>ja
aus Vermietung</t>
  </si>
  <si>
    <t>B682 §3 k)</t>
  </si>
  <si>
    <t>B682 §6 c)</t>
  </si>
  <si>
    <t>auch gewerbl. Im Rahmen der Nebentätigkeit</t>
  </si>
  <si>
    <t>B682 §4 Ziff 1b) + §6 | verbindliche Erläuterungen</t>
  </si>
  <si>
    <t>B682 §6 a)</t>
  </si>
  <si>
    <t>B682 §5 Ziff. 1 a) | verbindliche Erläuterungen</t>
  </si>
  <si>
    <t>ja
Aufsitzrasenmäher, Schneeräumgeräten sowie Stapler</t>
  </si>
  <si>
    <t>B682 §5 Ziff. 1 a)</t>
  </si>
  <si>
    <t>B682 §5 Ziff. 1c)</t>
  </si>
  <si>
    <t>bis 25 qm Segelfläche 
15 PS/ 11 KW Motorleistung</t>
  </si>
  <si>
    <t>B682 §5 Ziff. 1d +e)</t>
  </si>
  <si>
    <t>bis 20kg
auch Drachen und Ballone</t>
  </si>
  <si>
    <t>B682 §5 Ziff. 2</t>
  </si>
  <si>
    <t>B682 §5 Ziff. 4 | verbindliche Erläuterungen</t>
  </si>
  <si>
    <t>auch Anhänger
sowie bei manuellen Reinigungs- und Pflegearbeiten</t>
  </si>
  <si>
    <t>B682 §5 Ziff.5.1 +c) 5.2  | verbindliche Erläuterungen</t>
  </si>
  <si>
    <t>B682 §5 Ziff.5.1 +a/b) 5.2  | verbindliche Erläuterungen</t>
  </si>
  <si>
    <t>eines EFH / DHH / RHH 
oder wenn mitbewohnt MFH 
 in EU / EFTA 
sowie europäische Zwergstaaten</t>
  </si>
  <si>
    <t>einer sowie mehrerer
auch in EU / EFTA-Länder
sowie europäische Zwergstaaten</t>
  </si>
  <si>
    <t>bis 10
auch in EU / EFTA-Länder
sowie europäische Zwergstaaten</t>
  </si>
  <si>
    <t>B682 §7 Ziff. 1.1 a + 7</t>
  </si>
  <si>
    <t>B682 §7 Ziff.1.1 b) + 7 | verb.Erläuterungen</t>
  </si>
  <si>
    <t>B682 §7 Ziff. 2 d) + 7</t>
  </si>
  <si>
    <t>auch in EU / EFTA-Länder
sowie europäische Zwergstaaten</t>
  </si>
  <si>
    <t>B682 §7 Ziff. 2 d)+e) + 7</t>
  </si>
  <si>
    <t>B682 §7 Ziff. 2 d)+e) + 7 + verb. Erläuterungen</t>
  </si>
  <si>
    <t>B682 §7 Ziff. 4</t>
  </si>
  <si>
    <t>B682 §7 Ziff. 1.1 c) + 7</t>
  </si>
  <si>
    <t>B682 §7 Ziff. 1.1 d) + 7</t>
  </si>
  <si>
    <t>B682 §7 Ziff. 1.1 e+f) + 7</t>
  </si>
  <si>
    <t>auch in EU / EFTA-Länder
sowie europäische Zwergstaaten
sowie bis zu 2 Wohnungen oder bis zu einem Bruttojahresmietwert von 30.000 € im mitbewohnten Mehrfamilienhaus</t>
  </si>
  <si>
    <t>bis 100.000 € 
(unbegrenzt bei Vergabe von Planung Leitung  und Ausfürhung an Dritte)
über 100.000 € Auschluss Schäden aus geänderten Grundwasserverhältnisse</t>
  </si>
  <si>
    <t>B682 §7 Ziff. 3</t>
  </si>
  <si>
    <t>B682 §7 Ziff. 1.1 g)</t>
  </si>
  <si>
    <t>bis 10.000 qm
bei Verpachtung inkl. land- und forstwirtschaftlicher Nutzung
auch in EU / EFTA-Länder
sowie europäische Zwergstaaten</t>
  </si>
  <si>
    <t>B682 §7 Ziff. 2 b)</t>
  </si>
  <si>
    <t>inkl. Einspeisung von Strom ins öffent. Stromnetz (auch Luft-, Erd-, und Warmwasser-, Kleinwind- und Mini-Blockheizanlagen)</t>
  </si>
  <si>
    <t>inkl. Einspeisung von Strom ins öffentliche Stromnetz</t>
  </si>
  <si>
    <t>inkl. Einspeisung von Strom ins öffentliche Stromnetz 
sowie div. weitere Anlagen</t>
  </si>
  <si>
    <t>inkl. Einspeisung von Strom ins öffentliche Stromnetz 
sowie div. weitere Anlagen
 Keine Endverbraucherversorgung oder Fremdbeteiligungen</t>
  </si>
  <si>
    <t>inkl. Einspeisung von Strom ins öffentliche Stromnetz 
sowie div. weitere Anlagen
Keine Fremdbeteiligungen</t>
  </si>
  <si>
    <t xml:space="preserve">auf versicherten Gebäuden 
inkl. Einspeisung von Strom ins öffentliche Stromnetz </t>
  </si>
  <si>
    <t>nur auf Dach EFH/ZFH bis 15 KWp 
inkl. Einspeisung von Strom ins öffentliche Stromnetz</t>
  </si>
  <si>
    <t>bis 15 KWp 
inkl. Einspeisung von Strom ins öffentliche Stromnetz
sowie div. weitere Anlagen</t>
  </si>
  <si>
    <t>B682 §8 Ziff 1.1 a)</t>
  </si>
  <si>
    <t>B682 §8 Ziff 1.1 b)</t>
  </si>
  <si>
    <t>B682 §8 Ziff 1.1 c)</t>
  </si>
  <si>
    <t>ja
ohne Einleitung in ein Gewässer</t>
  </si>
  <si>
    <t>B682 §7 Ziff. 2 c)</t>
  </si>
  <si>
    <t xml:space="preserve">versicherungspflichtige 
Elektrofahrräder, Golfwagen, Kinderfahrzeuge und Kranklenfahrstühle
wenn VP nicht bewusst war das die maßgebliche Geschwindigkeitsgrenze überschriten wurde
B682 §5 Ziff 1 b)
- keine Kündigungsfrist
- erhöhte SB je nach gewählter Stufe bei fehlender Schadenfreiheit min. 5 Jahre
</t>
  </si>
  <si>
    <t>Interrisk XXL
(Stand 2013-12)</t>
  </si>
  <si>
    <t>Interrisk XXL
(Stand 2012-10)</t>
  </si>
  <si>
    <t>Interrisk XXL
(Stand 2011-07)</t>
  </si>
  <si>
    <t>Tarif S. 74</t>
  </si>
  <si>
    <t>ITL afm Premium 2011
Stand 07-2011 (05-2012)</t>
  </si>
  <si>
    <t>ITL afm Eurosecure 2011
Stand 07-2011 (05-2012)</t>
  </si>
  <si>
    <t>Tarif S. 76</t>
  </si>
  <si>
    <t>AHB §4 (4.3 (3)) + BBR Ziff 9</t>
  </si>
  <si>
    <t>GDV - Stand XXXXXX
AKBP - Stand 2010-02</t>
  </si>
  <si>
    <t>bis 15.000 € mit 150 € SB
auch in Pensionen und Schiffskabinen</t>
  </si>
  <si>
    <t>vorübergehender Aufenthalt im Ausland
(EFTA-Länder = Schweiz, Norwegen, Island und Lichtenstein)</t>
  </si>
  <si>
    <t>EU / EFTA: unbegrenzt
weltweit: 3 Jahre</t>
  </si>
  <si>
    <t>BBR; Ziff. 7.2 / afm SB Ziff. 4</t>
  </si>
  <si>
    <t>BBR; Ziff. 2.1 (2) + (3)</t>
  </si>
  <si>
    <t>auf Antrag 
wenn in häuslicher Gemeinschaft</t>
  </si>
  <si>
    <t>bis zu einem Jahr</t>
  </si>
  <si>
    <t>auch Austauschschüler 
und Gastkinder</t>
  </si>
  <si>
    <t>bis 6 Kinder
auch beruflich</t>
  </si>
  <si>
    <t>BBR; Ziff. 8.5</t>
  </si>
  <si>
    <t>bis 2.500 € mit 20% SB mind. 25€
auch Betriebspraktika / Ferienjobs 
inkl. Schäden an Ausbildungsgegenständen, Laborgeräten und Maschinen</t>
  </si>
  <si>
    <t>AHB § 7.7</t>
  </si>
  <si>
    <t>bis 3 Mio</t>
  </si>
  <si>
    <t>BBR; Ziff. 13 (6)</t>
  </si>
  <si>
    <t xml:space="preserve">bis 3 Mio € nur für verwaltende 
Beamte und Angestellte im ÖD </t>
  </si>
  <si>
    <t>BBR; Ziff. 14 (4)</t>
  </si>
  <si>
    <t>bis 25.000 € mit 150 € SB
auch Kfz-Schlüssel
inkl. 14 Tagen Objektschutz
(Codekarten=Schlüssel)</t>
  </si>
  <si>
    <t>bis 25.000 € mit 150 € SB
inkl. 14 Tagen Objektschutz
(Codekarten=Schlüssel)</t>
  </si>
  <si>
    <t>BBR; Ziff. 8.9.1 (1+3) /  8.9.4</t>
  </si>
  <si>
    <t>im Rahmen der VS (ab 2.500 €)
- auch Schäden durch Tierhalter Hund/Pferd 
- sowie Vorsatz
- Schädiger Wohnsitz: Europa
Geltungsbereich Europa</t>
  </si>
  <si>
    <t>BBR; Ziff. 8.10.2 (5) +(4) g)</t>
  </si>
  <si>
    <t>Im Rahmen der VS für Sachschäden mit 150 € SB</t>
  </si>
  <si>
    <t>BBR; Ziff. 8.8 / afm SB</t>
  </si>
  <si>
    <t>BBR; Ziff. 2.4 (1) a) +(2)</t>
  </si>
  <si>
    <t>bis 50.000 €
Diskriminierung / Benachteiligungen</t>
  </si>
  <si>
    <t>BBR; Ziff. 8.12 (5) + (1)</t>
  </si>
  <si>
    <t>auch gezähmte Kleintiere 
und Bienen</t>
  </si>
  <si>
    <t>auch gezähmte Kleintiere und Bienen 
sowie Schweine Schafen und Ziegen</t>
  </si>
  <si>
    <t>auch gezähmte Kleintiere und Bienen 
sowie Nutztiere zu eigenem Zweck</t>
  </si>
  <si>
    <t>keine Kampfhunde
gemäß Länderverordnung</t>
  </si>
  <si>
    <t>BBR; Ziff. 5</t>
  </si>
  <si>
    <t>auch motorgetriebene Kinderfahrzeuge, Rollstühle, Golfwagen, Aufsitzrasenmäher, Schneeräumgeräten sowie Stapler</t>
  </si>
  <si>
    <t>auch motorgetriebene Kinderfahrzeuge, Rollstühle, Golfwagen, Aufsitzrasenmäher, Schneeräumgeräten</t>
  </si>
  <si>
    <t>BBR; Ziff. 4 + 6</t>
  </si>
  <si>
    <t>einer oder mehrere
auch in Europa / Türkei</t>
  </si>
  <si>
    <t>eines
auch in Europa / Türkei</t>
  </si>
  <si>
    <t>auch in Europa</t>
  </si>
  <si>
    <t>auch in der EU / EFTA-Länder</t>
  </si>
  <si>
    <t>max 8</t>
  </si>
  <si>
    <t>BBR; Ziff. 4.1 (1) / afm SB Ziff. 1</t>
  </si>
  <si>
    <t>BBR; Ziff. 4.1 (1) / afm SB Ziff. 2</t>
  </si>
  <si>
    <t>BBR; Ziff. 4.1 / afm SB Ziff. 3</t>
  </si>
  <si>
    <t>BBR; Ziff. 4.1 + 4.2 / afm SB Ziff. 1</t>
  </si>
  <si>
    <t>150 l/kg max. 1.000 l/kg gesamt
bis 2 Mio. € 
(Eigenschaden -nicht Anlage - 250 € SB)</t>
  </si>
  <si>
    <t>bis 10.000 Liter
bis 2 Mio. € 
(Eigenschaden -nicht Anlage - 250 € SB)</t>
  </si>
  <si>
    <t>BBR; Ziff. 4.2 (4) + 12.1+2+7</t>
  </si>
  <si>
    <t>BBR; Ziff. 4.2 (5) + 12.1+2+7</t>
  </si>
  <si>
    <t>AHB 7.10 b)</t>
  </si>
  <si>
    <t>aktuell
(geprüft am 18.04.2018)</t>
  </si>
  <si>
    <t>bis 50.000 € mit 250 € SB
Geltungsbereich Europa bzw. Europarecht</t>
  </si>
  <si>
    <t>BBR; Ziff. 3.6 (2+3)</t>
  </si>
  <si>
    <t>bis 10 Mio €
(auch vers.-pfl. Hunde (Rassenliste))</t>
  </si>
  <si>
    <t>bis 50.000 € mit 150 € SB
auch in Pensionen und Schiffskabinen</t>
  </si>
  <si>
    <t>bis 20.000 €
500 € SB
(ohne zeitliche Begrenzung)</t>
  </si>
  <si>
    <t>auf Antrag</t>
  </si>
  <si>
    <t>auf Antrag
auch Groß- und Schwiegereltern
in Pflegeeinrichtungen</t>
  </si>
  <si>
    <t>BBR; Ziff. 2.2 (1+2)</t>
  </si>
  <si>
    <t>bis 8 Kinder
auch beruflich</t>
  </si>
  <si>
    <t>bis 2.500 € mit 50 € SB
auch Betriebspraktika / Ferienjobs 
inkl. Schäden an Ausbildungsgegenständen, Laborgeräten und Maschinen</t>
  </si>
  <si>
    <t>BBR; Ziff. 15 (6)</t>
  </si>
  <si>
    <t>BBR; Ziff. 16 (4)</t>
  </si>
  <si>
    <t>im Rahmen der VS (ab 1.500 €)
- auch Schäden durch Tierhalter Hund/Pferd 
- sowie Vorsatz
- Schädiger Wohnsitz: Europa
Geltungsbereich Europa</t>
  </si>
  <si>
    <t>BBR; Ziff. 8.10.1 (1+3) /  8.10.4</t>
  </si>
  <si>
    <t>1 Mio €
(ab 1.500 € Schadenhöhe)</t>
  </si>
  <si>
    <t>bis 1 Mio € mit 250 € SB
Geltungsbereich Europa bzw. Europarecht</t>
  </si>
  <si>
    <t>BBR; Ziff. 3.7 (2+3)</t>
  </si>
  <si>
    <t>BBR; Ziff. 8.13 (5) + (1)</t>
  </si>
  <si>
    <t>BBR; Ziff. 7.6</t>
  </si>
  <si>
    <t>max 8
auch in Europa / Türkei</t>
  </si>
  <si>
    <t>BBR; Ziff. 4.2 (4) + 14.1+2+7</t>
  </si>
  <si>
    <t>BBR; Ziff. 4.2 (5) + 14.1+2+7</t>
  </si>
  <si>
    <t>ITL PHV Business-Police
Stand 2010-01</t>
  </si>
  <si>
    <t>ITL Protect Business-Police
Stand 2008-01</t>
  </si>
  <si>
    <t>inkl. überlassener medizin.Geräte
(keine zeitliche Begrenzung)</t>
  </si>
  <si>
    <t>gegen Zuschlag über Baustein
"BEST-Leistung"
bis 3.000 €</t>
  </si>
  <si>
    <t>GDV - Stand 2016
AKBP - Stand 2015-09</t>
  </si>
  <si>
    <t>AVB Präambel S.9</t>
  </si>
  <si>
    <t>gegen Zuschlag über Baustein
"BEST-Leistung"</t>
  </si>
  <si>
    <t>bis zur nächsten Hauptfälligkeit 
mind. 6 Monate
auch ohne Folgevertrag</t>
  </si>
  <si>
    <t>max. 1 Jahr
auch Austauschschüler</t>
  </si>
  <si>
    <t>max. 2 Jahr
auch Austauschschüler</t>
  </si>
  <si>
    <t>auch beruflich</t>
  </si>
  <si>
    <t>bis 10.000 € mit 150 € SB
auch Betriebspraktika / Ferienjobs 
(auch Schäden an Lehrmitteln)
travel &amp; work</t>
  </si>
  <si>
    <t>bis 10.000 € | 150 € SB
auch Betriebspraktika / Ferienjobs / work &amp; travel  
(auch Schäden an Lehrmitteln)</t>
  </si>
  <si>
    <t>bis 50.000 € (150 € SB)
inkl. 14 Tagen Objektschutz
(Codekarten=Schlüssel)
Keine Schlüssel Dritter z.B. Kundenschlüssel</t>
  </si>
  <si>
    <t>bis 25.000 € mit 150 € SB
inkl. 14 Tagen Objektschutz
(Codekarten=Schlüssel)
Keine Schlüssel Dritter z.B Kunden</t>
  </si>
  <si>
    <t>bis 30.000 €
inkl. Objektschutz
(Codekarten+Fernbed.=Schlüssel)
Keine Schlüssel Dritter z.B Kunden</t>
  </si>
  <si>
    <t>bis 30.000 €
auch Kfz-Schlüssel
inkl. Objektschutz
(Codekarten+Fernbed.=Schlüssel)</t>
  </si>
  <si>
    <t>bis 30.000 € mit 150 € SB
auch Kfz-Schlüssel
inkl. Objektschutz
(Codekarten+Fernbed.=Schlüssel)</t>
  </si>
  <si>
    <t>bis 30.000 € mit 150 € SB
inkl. Objektschutz
(Codekarten+Fernbed.=Schlüssel)
Keine Schlüssel Dritter z.B Kunden</t>
  </si>
  <si>
    <t>bis 30.000 € mit 150 € SB
inkl. Objektschutz
(Codekarten+Fernbed.=Schlüssel)</t>
  </si>
  <si>
    <t>bis 30.000 €
inkl. Objektschutz
(Codekarten+Fernbed.=Schlüssel)</t>
  </si>
  <si>
    <t>im Rahmen der VS
- auch Schäden durch Hund/Pferd +Kfz 
- sowie Vorsatz
Geltungsbereich EU / EFTA</t>
  </si>
  <si>
    <t>gegen Zuschlag über Baustein
"BEST-Leistung"
bis 50.000 €</t>
  </si>
  <si>
    <t>AVB A 1-6.21.1 + ZB 1</t>
  </si>
  <si>
    <t>AVB A 1-10.2</t>
  </si>
  <si>
    <t>bis 10.000 € mit 150 SB
auch Anhänger</t>
  </si>
  <si>
    <t>bis 3.000 € mit 150 € SB</t>
  </si>
  <si>
    <t>auch mehrere
Europa / Mittelmeeranrainer / Kanaren / Azoren / Maderia</t>
  </si>
  <si>
    <t>Europa / Mittelmeeranrainer / Kanaren / Azoren / Maderia</t>
  </si>
  <si>
    <t>Gemeinschaftsanlagen
(ohne Miteigentumanteil)</t>
  </si>
  <si>
    <t>neim</t>
  </si>
  <si>
    <t>ja 
(auf unbebautem Grundstück 
bis 200.000 €
 bei Vergabe von Planung Leitung  und Ausfürhung an Dritte)</t>
  </si>
  <si>
    <t>ja 
(auf unbebautem Grundstück 
bis 100.000 €)</t>
  </si>
  <si>
    <t>bis 10.000 qm
inkl. Verpachtung</t>
  </si>
  <si>
    <t>aktuell
(geprüft am 20.04.2018)</t>
  </si>
  <si>
    <t>keine</t>
  </si>
  <si>
    <t>auch Assistenzhunde 
wie Signal-, Behind.-Begl.-hund</t>
  </si>
  <si>
    <t>auch Behindertenbegleithunde</t>
  </si>
  <si>
    <t>einer sowie mehrerer
EU / Schweiz</t>
  </si>
  <si>
    <t>auch in EU / EFTA-Länder</t>
  </si>
  <si>
    <t>auch in Pflegeeinrichtungen</t>
  </si>
  <si>
    <t>auch in Pflegeeinrichtungen im direktem Anschluß an die häusliche Gemein.</t>
  </si>
  <si>
    <t>sowie Biotope, Teiche, Schwimmbecken u. Flüssigkeitstanks</t>
  </si>
  <si>
    <t>sowie Teiche, Schwimmbecken
auch in der EU oder EFTA</t>
  </si>
  <si>
    <t>sowie Teiche, Schwimmbecken</t>
  </si>
  <si>
    <t>auch in der EU /Anrainerstaaten Mittelmeer/Kanaren/Azoren/Madeira</t>
  </si>
  <si>
    <t>Immobilien im Inland</t>
  </si>
  <si>
    <t>selbstgenutztes Ein- (EFH) und/oder Zweifamilienhaus(ZFH)
(RHH/ DHH Reihen- /Doppelhaushälfte)</t>
  </si>
  <si>
    <t>Eigenes, selbstgenutztes Wochenend- /Ferienhaus</t>
  </si>
  <si>
    <t>selbstgenutztes Ein- und/oder Zweifamilienhaus</t>
  </si>
  <si>
    <t>körperlich u. geistig 
auch ohne häusl.Gem.
nur körperlich. Nur bei häusl. Gem.</t>
  </si>
  <si>
    <t>auch in Pfegeeinrichtungen
sowie Kinder von mitversicherten Kindern</t>
  </si>
  <si>
    <t>Nur bei Benneung
(behördl. gemeldet)</t>
  </si>
  <si>
    <t>namentlich benannt
oder behördl. Gemeldet</t>
  </si>
  <si>
    <t>bei abweichender Meldeanschrift
nur mit namentlicher Nennung</t>
  </si>
  <si>
    <t>auch Kinder von 
mitversicherten Kindern</t>
  </si>
  <si>
    <t>auch Enkelkinder</t>
  </si>
  <si>
    <t>Fortsetzung allgemein</t>
  </si>
  <si>
    <t>Allgemein</t>
  </si>
  <si>
    <t>Versicherte Personen Fortsetzung</t>
  </si>
  <si>
    <t>Haushalt &amp; Familie Fortsetzung</t>
  </si>
  <si>
    <t>Fahrzeuge Fortsetzung</t>
  </si>
  <si>
    <t>Immobilien im Inland / Vermietung</t>
  </si>
  <si>
    <t>Gothaer Basis</t>
  </si>
  <si>
    <t>Gothaer Plus</t>
  </si>
  <si>
    <t>Gothaer Premium</t>
  </si>
  <si>
    <t>A BBR III Ziff. 17</t>
  </si>
  <si>
    <t>im Rahmen der VS
auch für versicherungspflichtige Tiere</t>
  </si>
  <si>
    <t>A BBR III Ziff. 15</t>
  </si>
  <si>
    <t>A BBR III Ziff. 2</t>
  </si>
  <si>
    <t>im Rahmen der VS
(erw. Gebäuden und Grundstücken)</t>
  </si>
  <si>
    <t>bis 10.000 €
einschl in Schiffskabinen und anderer Unterkünfte</t>
  </si>
  <si>
    <t>bis 50.000 €
einschl in Schiffskabinen und anderer Unterkünfte</t>
  </si>
  <si>
    <t>A BBR III Ziff. 2 + VI Ziff.3</t>
  </si>
  <si>
    <t>im Rahmen der VS
einschl in Schiffskabinen und anderer Unterkünfte</t>
  </si>
  <si>
    <t>A BBR III Ziff. 2 + VI Ziff.3 + VII Ziff.1</t>
  </si>
  <si>
    <t>A BBR VI Ziff.4 + VII Ziff. 3+4</t>
  </si>
  <si>
    <t>A BBR VII Ziff. 5</t>
  </si>
  <si>
    <t>A BBR III Ziff. 14</t>
  </si>
  <si>
    <t>A BBR III Ziff. 14 + VI Ziff. 9</t>
  </si>
  <si>
    <t>50 Mio. €
(PS max 20 Mio. € pro Person)</t>
  </si>
  <si>
    <t>A BBR VII Ziff. 11</t>
  </si>
  <si>
    <t>A BBR II Ziff. 1 a)</t>
  </si>
  <si>
    <t>A BBR II Ziff. 1 a) + V Ziff. 1</t>
  </si>
  <si>
    <t>A BBR II Ziff. 1 b) + V Ziff. 1</t>
  </si>
  <si>
    <t>A BBR II Ziff. 1 b)</t>
  </si>
  <si>
    <t>max 1 Jahr</t>
  </si>
  <si>
    <t>ja
(auch ohne häusliche Gemeinschaft)</t>
  </si>
  <si>
    <t>max 1 Jahr
(auch ohne häusliche Gemeinschaft)</t>
  </si>
  <si>
    <t>geistig und/oder körperlich
auch ohne häusliche Gemeinschaft
ausschl. körperliche Behinderung
nur in häuslicher gemeinschaft</t>
  </si>
  <si>
    <t>A BBR II Ziff. 1 c)</t>
  </si>
  <si>
    <t>A BBR II Ziff. 1 d)</t>
  </si>
  <si>
    <t>A BBR II Ziff. 1 f)</t>
  </si>
  <si>
    <t>A BBR II Ziff. 1 e)</t>
  </si>
  <si>
    <t>A BBR II Ziff. 2</t>
  </si>
  <si>
    <t>A BBR II Ziff. 3</t>
  </si>
  <si>
    <t>bis zur nächsten Hauptfälligkeit 
max 12 Monate</t>
  </si>
  <si>
    <t>A BBR II Ziff. 4</t>
  </si>
  <si>
    <t>A BBR III Ziff. 9</t>
  </si>
  <si>
    <t>ohne Verdientsgrenze</t>
  </si>
  <si>
    <t>bis 6.000 € Gesamtumsatz
keine 
- handwerkliche
- medizinisch / heilende
- planende / bauleitende
ohne Personal</t>
  </si>
  <si>
    <t>A BBR III Ziff. 18</t>
  </si>
  <si>
    <t>im Rahmen der VS
 auch Betriebspraktikum
inkl. Schäden an Lehrgeräten und Maschinen</t>
  </si>
  <si>
    <t>im Rahmen der VS
 auch Betriebspraktikum
inkl. Schäden an Lehrgeräten und Maschinen
bei in Obhut befindl. bis 5.000,- € 
mit 100 € SB</t>
  </si>
  <si>
    <t>A BBR III Ziff. 6 + 5</t>
  </si>
  <si>
    <t>AHB A 7.7</t>
  </si>
  <si>
    <t>A BBR III Ziff. 8</t>
  </si>
  <si>
    <t>bei gerichtlicher Bestellung 
(oder von gleichberechtigter Stelle)</t>
  </si>
  <si>
    <t>A BBR III Ziff. 10</t>
  </si>
  <si>
    <t>gegen Zuschlag 50%
und namentliche Nennung
auch ohne häusliche Gemeinschaft</t>
  </si>
  <si>
    <t>A BBR II Ziff. 1 b) + Klausel 014 oder 109
Tarifbuch S. 7</t>
  </si>
  <si>
    <t xml:space="preserve">Nachlass ca. 5 % </t>
  </si>
  <si>
    <t xml:space="preserve">Nachlass ca. 14,5 % </t>
  </si>
  <si>
    <t>Diensthaftpflicht
ca. 6,80 € p.Pers.</t>
  </si>
  <si>
    <t>C BBR / Tarifrechner</t>
  </si>
  <si>
    <t>D BBR / Tarifrechner</t>
  </si>
  <si>
    <t>bis 25.000 €
inkl. 14 Tagen Objektschutz
(Codekarten=Schlüssel)</t>
  </si>
  <si>
    <t>A BBR III Ziff. 3</t>
  </si>
  <si>
    <t>A BBR III Ziff. 3 a)</t>
  </si>
  <si>
    <t>A BBR III Ziff. 3 d)</t>
  </si>
  <si>
    <t>ab Schadenhöhe 5.000€
im Rahmen der VS
auch Schäden durch Kfz Tierhalter Hund / Pferd sowie Vorsatz
Geltungsbereich EU / EFTA-Länder</t>
  </si>
  <si>
    <t>ab Schadenhöhe 2.500€
im Rahmen der VS
auch Schäden durch Kfz Tierhalter Hund / Pferd sowie Vorsatz
Geltungsbereich EU / EFTA-Länder</t>
  </si>
  <si>
    <t>ab Schadenhöhe 1.500€
im Rahmen der VS 
auch Schäden durch Tierhalter / Besitzer von Haus, Grund und Öllager sowie Bauherr und Jäger
Geltungsbereich 
EU / EFTA-Länder unbegrenzt
weltweit 5 Jahre</t>
  </si>
  <si>
    <t>im Rahmen der VS 
ab Schadenhöhe 10.000 €
auch Schäden durch Tierhalter Hund und Pferd
Geltungsbereich EU, EFTA</t>
  </si>
  <si>
    <t>A BBR III Ziff. 22 Nr. 3.3 + 1.2 + 4</t>
  </si>
  <si>
    <t>A BBR III Ziff. 22 Nr. 3</t>
  </si>
  <si>
    <t>A BBR III Ziff. 7</t>
  </si>
  <si>
    <t>A BBR III Ziff. 4</t>
  </si>
  <si>
    <t xml:space="preserve">A BBR I </t>
  </si>
  <si>
    <t>A BBR III Ziff. 19</t>
  </si>
  <si>
    <t>im Rahmen der VS
Geltungsbereich Europa bzw. -recht
weltweit max 5 Mio €</t>
  </si>
  <si>
    <t>A BBR III Ziff. 16 Nr. 3</t>
  </si>
  <si>
    <t>A BBR III Ziff. 20+21</t>
  </si>
  <si>
    <t>A BBR III Ziff. 12 a)</t>
  </si>
  <si>
    <t>A BBR III Ziff. 13</t>
  </si>
  <si>
    <t>A BBR III Ziff. 11 a)</t>
  </si>
  <si>
    <t>A BBR III Ziff. 11 b)</t>
  </si>
  <si>
    <t>auch andere Reit-/Zugtiere
inkl. Hüten</t>
  </si>
  <si>
    <t>A BBR III Ziff. 11 c)</t>
  </si>
  <si>
    <t>A BBR III Ziff. 12 d)</t>
  </si>
  <si>
    <t>A BBR III Ziff. 12 c)</t>
  </si>
  <si>
    <t>A BBR III Ziff. 12 b)</t>
  </si>
  <si>
    <t>A BBR III Ziff. 12 e)</t>
  </si>
  <si>
    <t>A BBR III Ziff. 12 h)</t>
  </si>
  <si>
    <t>A BBR III Ziff. 12 h) + k)</t>
  </si>
  <si>
    <t>zu Wasser und Land
auch Strand- bzw. Landsegler</t>
  </si>
  <si>
    <t>bis 15 qm Segelfläche auch mit Motor bis 15 PS / 11,03 kw</t>
  </si>
  <si>
    <t>A BBR III Ziff. 12 i) + j)</t>
  </si>
  <si>
    <t>bis 15 qm Segelfläche auch mit Motor bis 15 PS / 11,03 kw
Motroboote sowie sonstige Wasserfahrzeuge
bis 80PS / 58,84 kw
auch höher wenn keine behördliche Erlaubnis nötig</t>
  </si>
  <si>
    <t>A BBR III Ziff. 12 j)</t>
  </si>
  <si>
    <t>A BBR III Ziff. 12 g)</t>
  </si>
  <si>
    <t>A BBR III Ziff. 12 f)</t>
  </si>
  <si>
    <t>A BBR III Ziff. 1 Nr. 1.1 b)</t>
  </si>
  <si>
    <t>eines EFH, DHH oder RHH
inkl. Teilgewerbl. Nutzung</t>
  </si>
  <si>
    <t>einer oder mehrere
inkl. teilgewerbl. Nutzung
auch in Europa</t>
  </si>
  <si>
    <t>A BBR III Ziff. 1 Nr. 1.1 a)</t>
  </si>
  <si>
    <t>A BBR III Ziff. 1 Nr. 1.1 c)</t>
  </si>
  <si>
    <t>auch in Europa
sowie 5 seperate Garagen in Deutschland</t>
  </si>
  <si>
    <t>A BBR III Ziff. 1 Nr. 1.1</t>
  </si>
  <si>
    <t>A BBR III Ziff. 1 Nr. 1.2 c)</t>
  </si>
  <si>
    <t>A BBR III Ziff. 1 Nr. 1.2 b)</t>
  </si>
  <si>
    <t xml:space="preserve">50.000 € </t>
  </si>
  <si>
    <t>A BBR III Ziff. 1 Nr. 1.2 d)</t>
  </si>
  <si>
    <t>A BBR III Ziff. 1 Nr. 1.2 h)</t>
  </si>
  <si>
    <t>A BBR III Ziff. 1 Nr. 1.2 g)</t>
  </si>
  <si>
    <t>A BBR III Ziff. 1 + IV Ziff.2</t>
  </si>
  <si>
    <t>E BBR I Ziff. 1</t>
  </si>
  <si>
    <t>A BBR III Ziff. 1 + IV Ziff.3</t>
  </si>
  <si>
    <t>auch sonstige pflegebedürftige Personen mit mind. Pflegestufe 1</t>
  </si>
  <si>
    <t>A BBR II Ziff. 1 c) + VI. Ziff. 1 Nr. 1.1</t>
  </si>
  <si>
    <t>A BBR II Ziff. 1 b) + VI Ziff.1 Nr.1.2</t>
  </si>
  <si>
    <t>A BBR II Ziff. 1 b) + VI Ziff.1 Nr.1.3</t>
  </si>
  <si>
    <t>- bis 5.000 qm Gesamtfläche
auch mit Bauten bis 15 qm
inkl. land- bzw. forstwirtschaftl. Nutzung
sowie Vermietung und Verpachtung
- eines oder mehrer im Inland
- sowie eines in Europa</t>
  </si>
  <si>
    <t>A BBR III Ziff. 1 Nr. 1.1 + VI Ziff. 2 Nr.2.1 d)</t>
  </si>
  <si>
    <t>Diensthaftpflicht
ca. 6,10 € p.Pers.
Erhöhung Schlusselverlust 100.000 €
ca. 8,14 €
ein nicht selbstbewohntes EFH aus vorgezogener Vermögensübertragung
solange durch Eltern weiterbewohnt
A BBR III Ziff. 1 Nr. 1.1 + VI Ziff.2 Nr.2.1 e)</t>
  </si>
  <si>
    <t>A BBR III Ziff. 1 + IV Ziff.3 + VI Ziff 2 Nr.2.2</t>
  </si>
  <si>
    <t>A BBR III Ziff. 1 Nr. 1.2 g) + VI Ziff 2 Nr.2.2</t>
  </si>
  <si>
    <t>durch häusliche Abwässer
sowie Kleinkläranlagen</t>
  </si>
  <si>
    <t>eines EFH, DHH oder RHH
oder ZFH
inkl. Teilgewerbl. Nutzung</t>
  </si>
  <si>
    <t>A BBR III Ziff.1 Nr.1.1 b)
+ VI Ziff.2 Nr.2.3 b)</t>
  </si>
  <si>
    <t>A BBR III Ziff. 1 Nr. 1.2 b)
+ VI Ziff 2 Nr.2.6</t>
  </si>
  <si>
    <t xml:space="preserve">100.000 € </t>
  </si>
  <si>
    <t>A BBR III Ziff. 1 Nr. 1.2 d)
+ VI Ziff. 2 Nr. 2.7</t>
  </si>
  <si>
    <t>A BBR III Ziff. 1 Nr. 1.2 b)
+ VI Ziff 2 Nr.2.4</t>
  </si>
  <si>
    <t>A BBR III Ziff. 1 Nr. 1.2 b)
+ VI Ziff. 2 Nr. 2.4</t>
  </si>
  <si>
    <t>A BBR VI Ziff.4 +5</t>
  </si>
  <si>
    <t>A BBR III Ziff. 3 + VI Ziff. 6</t>
  </si>
  <si>
    <t>A BBR III Ziff. 4 + VI Ziff.7</t>
  </si>
  <si>
    <t>A BBR III Ziff. 12 g) + VI Ziff. 8 Nr. 8.1</t>
  </si>
  <si>
    <t>A BBR VI Ziff. 8 Nr. 8.1</t>
  </si>
  <si>
    <t xml:space="preserve">aus legaler Haltung
sowie 10.000 € Einfangkosten </t>
  </si>
  <si>
    <t>A BBR III Ziff. 11 a) + VI Ziff. 10</t>
  </si>
  <si>
    <t>im Rahmen der VS 
ab Schadenhöhe 1.000 €
auch Schäden durch Tierhalter Hund und Pferd
Geltungsbereich EU, EFTA</t>
  </si>
  <si>
    <t>A BBR III Ziff. 22 Nr. 3.3 + 1.2 + 4
+ VI Ziff. 11</t>
  </si>
  <si>
    <t>bis 5.000 €
bei Vorlage Bewilligungsbescheid</t>
  </si>
  <si>
    <t>BBR VI Ziff. 13</t>
  </si>
  <si>
    <t>bis 12.000 € Gesamtumsatz
keine 
- medizinisch / heilende
- planende / bauleitende
ohne Personal
auch Schlüsselverlust</t>
  </si>
  <si>
    <t>A BBR III Ziff. 18 + VI Ziff.6 d)
+ VI Ziff. 12</t>
  </si>
  <si>
    <t>150.000 €</t>
  </si>
  <si>
    <t>A BBR III Ziff. 1 Nr. 1.2 d)
+ VI Ziff. 2 Nr. 2.7 + VII Ziff. 2</t>
  </si>
  <si>
    <t>A BBR III Ziff. 4 + VI Ziff.7 + VII Ziff. 5</t>
  </si>
  <si>
    <t>im Rahmen der VS 
auch Schäden durch Tierhalter Hund und Pferd
Geltungsbereich EU, EFTA</t>
  </si>
  <si>
    <t>A BBR III Ziff. 22 Nr. 3.3 + 1.2 + 4
+ VI Ziff. 11 + VII Ziff. 7</t>
  </si>
  <si>
    <t>A BBR VII Ziff. 8</t>
  </si>
  <si>
    <t>A BBR VII Ziff. 9</t>
  </si>
  <si>
    <t>A BBR VII Ziff. 10</t>
  </si>
  <si>
    <t>Diensthaftpflicht
ca. 6,10 € p.Pers.
Erhöhung Schlusselverlust 100.000 €
ca. 8,14 €
ein nicht selbstbewohntes EFH aus vorgezogener Vermögensübertragung
solange durch Eltern weiterbewohnt
A BBR III Ziff. 1 Nr. 1.1 + VI Ziff.2 Nr.2.1 e)
'Bestleistungsgarantie
ca. 10,12 €</t>
  </si>
  <si>
    <t>GDV - Stand 2010-02-17
AKBP - Stand 2015-09</t>
  </si>
  <si>
    <t>ja
über Garantiepaket</t>
  </si>
  <si>
    <t>VIB Seite 43</t>
  </si>
  <si>
    <t>ERGO Premium</t>
  </si>
  <si>
    <t>ERGO</t>
  </si>
  <si>
    <t>Tarif S. 34</t>
  </si>
  <si>
    <t>Ziff. 10.1 + 4</t>
  </si>
  <si>
    <t>5 Mio. €
Gegen Zuschlag
10 Mio. € (5,34 bzw. 4,27)
50 Mio € (13,50 bzw. 10,80)
(max. 15 Mio. € pro Einzelperson)</t>
  </si>
  <si>
    <t xml:space="preserve">Ziff. 1.4 + Tarif S. 34 </t>
  </si>
  <si>
    <t>Ziff. 3.1 + Ziff. 4 Kein Ausschluß</t>
  </si>
  <si>
    <t>bis 5 Kinder</t>
  </si>
  <si>
    <t>Ziff. 3,2</t>
  </si>
  <si>
    <t>bis 17.500 € Gesamtumsatz
keine 
- Ingenieur
- Architekten
- Hebammen
 - medizinisch / heilende
- steuerberatende
- rechtsberatende Tätigkeiten
ohne Personal
auch Schlüsselverlust</t>
  </si>
  <si>
    <t>Ziff. 3.3</t>
  </si>
  <si>
    <t>Ziff. 3.4</t>
  </si>
  <si>
    <t>Ziff. 3.5</t>
  </si>
  <si>
    <t>gegenüber dem LG</t>
  </si>
  <si>
    <t>Ziff. 4.3</t>
  </si>
  <si>
    <t>Ziff. 4.3 + 4</t>
  </si>
  <si>
    <t>bis 50.000 €
inkl. 14 Tagen Objektschutz
(Codekarten=Schlüssel)
ohne Haftung max 5.000 €</t>
  </si>
  <si>
    <t>Ziff. 4.5</t>
  </si>
  <si>
    <t>Ziff. 3.2</t>
  </si>
  <si>
    <t>Ziff. 4.8</t>
  </si>
  <si>
    <t>bis 100.00 €</t>
  </si>
  <si>
    <t>Ziff. 4.12</t>
  </si>
  <si>
    <t>Ziff. 4.14</t>
  </si>
  <si>
    <t>Ziff. 4.15</t>
  </si>
  <si>
    <t>Ziff. 4.16</t>
  </si>
  <si>
    <t>Ziff. 4.18</t>
  </si>
  <si>
    <t>Ziff. 4.17</t>
  </si>
  <si>
    <t>SFR-Rückstufung 
auf 3 Jahre aus KH und VK</t>
  </si>
  <si>
    <t>Ziff. 4.20</t>
  </si>
  <si>
    <t>eines EFH</t>
  </si>
  <si>
    <t>Ziff. 4.22</t>
  </si>
  <si>
    <t>Ziff. 4.22 / LÜ</t>
  </si>
  <si>
    <t>einer oder mehrere
weltweit</t>
  </si>
  <si>
    <t>Ziff. 2.2</t>
  </si>
  <si>
    <t>Ziff. 2.3</t>
  </si>
  <si>
    <t>Ziff. 2.4</t>
  </si>
  <si>
    <t>bis erstmaliger Aufnahme eines Arbeitsverhältnisses
(auch ohne häusliche Gemeinschaft)</t>
  </si>
  <si>
    <t>mit geistiger Behinderung
auch in Pflegeeinrichtungen</t>
  </si>
  <si>
    <t>pflegebedürftige Familienangehörige
mit mind. Pflegestufe 0 / 1</t>
  </si>
  <si>
    <t>Ziff. 2.5</t>
  </si>
  <si>
    <t>auch Austauschschüler, Gastkinder</t>
  </si>
  <si>
    <t>Ziff. 2.6 / LÜ</t>
  </si>
  <si>
    <t>Ziff. 4.23</t>
  </si>
  <si>
    <t>im Rahmen der VS
einschl. in Schiffskabinen oder ähnlichen Unterkünften
(Schlüsselverlust bis 50.000 €)</t>
  </si>
  <si>
    <t>nur an verordneten 
elektr. medizinische Geräte
keine zeitliche Begrenzung</t>
  </si>
  <si>
    <t>bis 50.000 € 
(elektr. medizinische Geräte ohne Begrenzung)
keine zeitliche Begrenzung</t>
  </si>
  <si>
    <t>Ziff. 3.1 + Ziff. 4 kein Ausschluss</t>
  </si>
  <si>
    <t>im Rahmen der VS (ab 1.500 €)
auch Schäden durch Tierhalter und -Hüters
- sowie Vorsatz
Geltungsbereich EU, EFTA</t>
  </si>
  <si>
    <t>Ziff. 13.4 + 13.3 + 13.2</t>
  </si>
  <si>
    <t>Ziff. 14.5.4</t>
  </si>
  <si>
    <t>Ziff. 13 keine Summen gennannt</t>
  </si>
  <si>
    <t xml:space="preserve">Ziff. 9.5 </t>
  </si>
  <si>
    <t>Ziff. 4.17 / LÜ</t>
  </si>
  <si>
    <t>Ziff. 3.1 + Ziff. 4 kein Ausschluss / LÜ</t>
  </si>
  <si>
    <t xml:space="preserve">max 3 </t>
  </si>
  <si>
    <t>Gegen Zuschlag über
Haus &amp; Grund</t>
  </si>
  <si>
    <t>KT2016HP + LÜ 2017-09
Stand 2016-09</t>
  </si>
  <si>
    <t>aktuell
(geprüft am 15.05.2018)</t>
  </si>
  <si>
    <t>Baustein Haus&amp;Grund
ca. 29,67 €</t>
  </si>
  <si>
    <t>KT2016HP o. Bausteine + LÜ 2017-09
Stand 2016-09</t>
  </si>
  <si>
    <t xml:space="preserve">50 Mio. €
(15 Mio. € pro Einzelperson)
USA/Kanada max 15. Mio € </t>
  </si>
  <si>
    <t>HUK Classic</t>
  </si>
  <si>
    <t>HUK Plus</t>
  </si>
  <si>
    <t>A, Ziff. 1.2 a)</t>
  </si>
  <si>
    <t>A, Ziff. 1.7.1 + 1.7.2</t>
  </si>
  <si>
    <t>A, Ziff. 1.5.21</t>
  </si>
  <si>
    <t>A, Ziff. 1.6.2 + 1.5.21</t>
  </si>
  <si>
    <t>im Rahmen der VS mit 250 € SB
auch Schiffskabine und Schlagenabteil.
sowie Glasschäden ohne SB</t>
  </si>
  <si>
    <t>im Rahmen der VS mit 250 € SB
(elektr. medizinische Geräte ohne SB)
(keine zeitliche Begrenzung)</t>
  </si>
  <si>
    <t>A, Ziff. 1.6.2</t>
  </si>
  <si>
    <t>EU/EFTA: unbegrenzt
weltweit: 3 Jahre</t>
  </si>
  <si>
    <t>EU/EFTA: unbegrenzt
weltweit: 5 Jahre</t>
  </si>
  <si>
    <t>A, Ziff. 1.5.3 a) aa) / bb)</t>
  </si>
  <si>
    <t>A, Ziff. 1.5.16 a)</t>
  </si>
  <si>
    <t xml:space="preserve">A, Ziff. 1.3.2 </t>
  </si>
  <si>
    <t>namentliche Nennung</t>
  </si>
  <si>
    <t>A, Ziff. 1.3.4 a)</t>
  </si>
  <si>
    <t>auch Kinder 
von mitversicherten Kindern</t>
  </si>
  <si>
    <t>A, Ziff. 1.3.3 a) + d)</t>
  </si>
  <si>
    <t>A, Ziff. 1.3.3 b)</t>
  </si>
  <si>
    <t>A, Ziff. 1.3.3 c) aa+dd)</t>
  </si>
  <si>
    <t>max 1 Jahr Unterbrechnung
auch ohne häusliche Gemeinschaft</t>
  </si>
  <si>
    <t>A, Ziff. 1.3.3 c) aa)</t>
  </si>
  <si>
    <t>A, Ziff. 1.3.3 c) ee)</t>
  </si>
  <si>
    <t>auch für Work&amp;Travel</t>
  </si>
  <si>
    <t>max. 1 Jahr 
auch ohne häusliche Gemeinschaft
(max. Vollendung des 30. Lebensjahres)</t>
  </si>
  <si>
    <t>A, Ziff. 1.3.3 c) dd)</t>
  </si>
  <si>
    <t>unverheiratet / keine Lebenspartnerschaft</t>
  </si>
  <si>
    <t>A, Ziff. 1.3.3 b) + 1.3.5</t>
  </si>
  <si>
    <t>nur mit geistiger Behinderung
oder Betreuungsverfahren durch VN
auch in Pflegeeinrichtungen</t>
  </si>
  <si>
    <t>A, Ziff. 1.3.6</t>
  </si>
  <si>
    <t>A, Ziff. 1.3.7</t>
  </si>
  <si>
    <t>pflegebedürftige Familienangehörige
mit mind. Pflegestufe 2</t>
  </si>
  <si>
    <t>max 6 Monate 
auch ohne Folgevertrag
für Scheidung und Auflösung LG</t>
  </si>
  <si>
    <t>A, Ziff. 1.3.2 + 1.3.4 c)</t>
  </si>
  <si>
    <t>A, Ziff. 1.3.10</t>
  </si>
  <si>
    <t>A, Ziff. 1.3.8</t>
  </si>
  <si>
    <t>A, Ziff. 1.3.11</t>
  </si>
  <si>
    <t>A, Ziff. 3.1.5 e)</t>
  </si>
  <si>
    <t>Gastkinder / Aupairs / Nothelfer</t>
  </si>
  <si>
    <t>A, Ziff. 3.1.5 d) bb)</t>
  </si>
  <si>
    <t>A, Ziff. 1.8.1 a)</t>
  </si>
  <si>
    <t>A, Ziff. 1.8.1 b)</t>
  </si>
  <si>
    <t>A, Ziff. 1.5.7</t>
  </si>
  <si>
    <t>im Rahmen der VS
 auch Betriebspraktika max. 6 Monate</t>
  </si>
  <si>
    <t>nur unentgeltlich oder steuerfrei</t>
  </si>
  <si>
    <t>A, Ziff. 1.5.6 a)</t>
  </si>
  <si>
    <t>A Ziff. 2</t>
  </si>
  <si>
    <t>im Rahmen des VS mit 250 € SB
(Codekarten=Schlüssel)</t>
  </si>
  <si>
    <t>im Rahmen des VS mit 250 € SB
(Codekarten=Schlüssel)
Keine Schlüssel Dritter</t>
  </si>
  <si>
    <t>Abhandenkommen von fremden beruflichen Schlüsseln
(nicht Schlüssel zu Wertbehältnissen, Möbeln und sonstigen Sachen)
Schlüssel Dritter = Kundenschlüssel</t>
  </si>
  <si>
    <t>A, Ziff. 1.8.5 a + d)</t>
  </si>
  <si>
    <t>bis 15 Mio €
auch Schäden durch Tierhalter Hund und Pferd/Zugtiere
Geltungsbereich BRD
keine reinen Vermögensschäden</t>
  </si>
  <si>
    <t>A, Ziff. 1.8.3 g) + c) + a)</t>
  </si>
  <si>
    <t>A, Ziff. 1.8.3</t>
  </si>
  <si>
    <t>A, Ziff. 1.6.3</t>
  </si>
  <si>
    <t>im Rahmen der VS
keine Altersgrenze</t>
  </si>
  <si>
    <t>im Rahmen der VS
bei Demenz</t>
  </si>
  <si>
    <t>A, Ziff. 1.6.4</t>
  </si>
  <si>
    <t>A, Ziff. 1.5.2</t>
  </si>
  <si>
    <t>A, Ziff. 1.5.1</t>
  </si>
  <si>
    <t>A, Ziff. 1.6.5</t>
  </si>
  <si>
    <t>Regress durch AG</t>
  </si>
  <si>
    <t>A, Ziff. 1.1.3</t>
  </si>
  <si>
    <t>A, Ziff. 1.6.1 e)</t>
  </si>
  <si>
    <t>Diskriminierungen 
als Vermieter und Dienstherr
in Deutschland</t>
  </si>
  <si>
    <t>A, Ziff. 1.5.5</t>
  </si>
  <si>
    <t>A, Ziff. 1.5.20</t>
  </si>
  <si>
    <t>A, Ziff. 1.5.20 + 3.2.4</t>
  </si>
  <si>
    <t>A, Ziff. 1.5.22 + 3.1.6 + 3.2.4</t>
  </si>
  <si>
    <t>A, Ziff. 1.5.25 + 3.2.9</t>
  </si>
  <si>
    <t>A, Ziff. 1.5.9 a)</t>
  </si>
  <si>
    <t>A, Ziff. 3.2.2 + 1.5.9</t>
  </si>
  <si>
    <t>A, Ziff. 1.5.9 b)</t>
  </si>
  <si>
    <t>A, Ziff. 3.2.2 + 1.5.9 b)</t>
  </si>
  <si>
    <t>A, Ziff. 1.5.17 a)</t>
  </si>
  <si>
    <t>A, Ziff. 1.5.19 a)</t>
  </si>
  <si>
    <t>A, Ziff. 1.5.26 a)</t>
  </si>
  <si>
    <t>A, Ziff. 1.5.26 b)</t>
  </si>
  <si>
    <t>max Leinenlänge 30m
auch Kitebuggys 
sowie Strand-, Land-, Eisseglern</t>
  </si>
  <si>
    <t>max. 30 m Leinenlänge</t>
  </si>
  <si>
    <t>max Leinenlänge 30m
max 15 qm Segel
sowie Strand-, Land-, Eisseglern</t>
  </si>
  <si>
    <t>A, Ziff. 1.5.26 c)</t>
  </si>
  <si>
    <t>Segelboote ohne Kajüte 
max. 7 m Länge
ohne Führerscheinpflicht (bis 15 PS)</t>
  </si>
  <si>
    <t>A, Ziff. 1.5.26 e) + d)</t>
  </si>
  <si>
    <t>A, Ziff. 3.1.2</t>
  </si>
  <si>
    <t>A, Ziff. 3.1.7 a)</t>
  </si>
  <si>
    <t>eine oder mehrere</t>
  </si>
  <si>
    <t>A, Ziff. 1.5.11 a) aa)</t>
  </si>
  <si>
    <t>A, Ziff. 1.5.11 b)</t>
  </si>
  <si>
    <t>A, Ziff. 1.5.11 a) bb) / cc) + 1.5.3 a) cc)</t>
  </si>
  <si>
    <t>A, Ziff. 1.5.11 a) aa) + 1.5.3 a) cc)</t>
  </si>
  <si>
    <t>A, Ziff. 1.5.11 a) dd) + 1.5.3 a) cc)</t>
  </si>
  <si>
    <t>eines Wochenendhaus
auch in EU / EFTA-Länder</t>
  </si>
  <si>
    <t>-eine oder mehrere
- einer auch in EU / EFTA-Länder</t>
  </si>
  <si>
    <t>- EFH oder ZFH (komplett Eigentum)
- eines EFH auch in EU / EFTA-Länder</t>
  </si>
  <si>
    <t>A, Ziff. 1.5.15</t>
  </si>
  <si>
    <t>A, Ziff. 3.2.3 + 1.5.11</t>
  </si>
  <si>
    <t>A, Ziff. 1.8.5</t>
  </si>
  <si>
    <t>eines Zimmer
keine Bewirtung</t>
  </si>
  <si>
    <t>A, Ziff. 1.8.6</t>
  </si>
  <si>
    <t>max 3 Insgesamt</t>
  </si>
  <si>
    <t>A, Ziff. 1.8.7</t>
  </si>
  <si>
    <t>- max 3 ETW Insgesamt
- einer Ferienwohnung 
auch in EU / EFTA-Länder</t>
  </si>
  <si>
    <t>A, Ziff. 1.8.7 + 1.8.8</t>
  </si>
  <si>
    <t>A, Ziff. 1.5.14</t>
  </si>
  <si>
    <t>A, Ziff. 1.8.8</t>
  </si>
  <si>
    <t>bis 200 qm Fläche
(auch Wasser- und Windanlagen bis 15 kw sowie Blockheizanlagen bis 50kw) - keine direkte Versorgung von Letztverbrauchern</t>
  </si>
  <si>
    <t>A, Ziff. 1.8.2</t>
  </si>
  <si>
    <t>A, Ziff. 1.5.8 a) dd)</t>
  </si>
  <si>
    <t>A, Ziff. 1.5.8 a) aa) / c)</t>
  </si>
  <si>
    <t>A, Ziff. 1.5.12</t>
  </si>
  <si>
    <t>auch Kleinkläranlagen</t>
  </si>
  <si>
    <t>auch Kläranlagen
(max. 5 Mio. €) 250 € SB</t>
  </si>
  <si>
    <t>auch Klär- und Sickergruben</t>
  </si>
  <si>
    <t>A, Ziff. 1.5.8 a) cc)</t>
  </si>
  <si>
    <t>A, Ziff. 1.5.10</t>
  </si>
  <si>
    <t>A, Ziff. 1.5.8 b)</t>
  </si>
  <si>
    <t>Laserpointer bis 1mw
A, Ziff. 1.5.18
Schäden in gemieteten Ferienobjekten (auch Schiffs- und Schlafwagenabt.) an Glas, Heizköpern und Küchen inkl. Einbaugeräten
A, Ziff. 1.5.21 b
Diensthaftpfl.
9 - 79 € je nach Gruppe
Tarifrechner</t>
  </si>
  <si>
    <t>AHB 2018
Stand 2018-01</t>
  </si>
  <si>
    <t>AHB 2016
Stand 2016-05</t>
  </si>
  <si>
    <t>aktuell
(geprüft am 17.05.2018)</t>
  </si>
  <si>
    <t>AHB 2014
Stand 2015-07</t>
  </si>
  <si>
    <t>AHB 2016
Stand 2016-09</t>
  </si>
  <si>
    <t>AHB 2013
Stand 2017-01 u. 2018-01</t>
  </si>
  <si>
    <t>AHB / BBR Premium-Schutz
Stand 2016-10</t>
  </si>
  <si>
    <t>AVB 2016 Exlusiv
Stand 2016-09 und 2018-02</t>
  </si>
  <si>
    <t>AHB 2015
Stand 2015-01</t>
  </si>
  <si>
    <t>AHB 2017 / BBR Classic
Stand 2017-10</t>
  </si>
  <si>
    <t>AHB 2017 / BBR Optimum
Stand 2017-10</t>
  </si>
  <si>
    <t>AHB 2017 / BBR Premiuim
Stand 2017-10</t>
  </si>
  <si>
    <t>AHB 2008 
BBR komfort Stand 2017-04</t>
  </si>
  <si>
    <t>AHB 2008 
BBR Prestige Stand 2017-04</t>
  </si>
  <si>
    <t>AHB 2008 
BBR Smart Stand 2017-04</t>
  </si>
  <si>
    <t>AHB 2011 / BBR 2011
Stand 2018-01</t>
  </si>
  <si>
    <t>AVB 2017
Stand 2017-05</t>
  </si>
  <si>
    <t>C, Ziff. 1.3 c)</t>
  </si>
  <si>
    <t>HUK Classic Plus</t>
  </si>
  <si>
    <t>HPB Ziff. 2.2 + LÜ + 2.4</t>
  </si>
  <si>
    <t>25 Mio €</t>
  </si>
  <si>
    <t>10 Mio €
kein Ausschluß Tierhalter</t>
  </si>
  <si>
    <t>5 Mio €</t>
  </si>
  <si>
    <t>bis 100.000 €
150 € SB
auch in ähnlichen Unterkünften</t>
  </si>
  <si>
    <t>bis 10.000 €
150 € SB
auch in ähnlichen Unterkünften</t>
  </si>
  <si>
    <t>HPB A Ziff. 6.1.1+2 / 6.4 + LÜ</t>
  </si>
  <si>
    <t>bis 1.500 €
irreparabel / wirtschaftl. Totalschaden
keine Ausschlüsse bzgl. Gegenstände</t>
  </si>
  <si>
    <t>HPB A Ziff. 18 / LÜ</t>
  </si>
  <si>
    <t>europ. Staaten, Türkei und Rußland und deren außereurop. Staatsgebieten: unbegrenzt; weltweit: 5 Jahre</t>
  </si>
  <si>
    <t xml:space="preserve">HPB A Ziff.4.1 + 4.2 </t>
  </si>
  <si>
    <t>europ. Staaten, Türkei und Rußland und deren außereurop. Staatsgebieten: unbegrenzt; weltweit: 2 Jahre</t>
  </si>
  <si>
    <t>HPB  A Ziff. 15.1 / LÜ</t>
  </si>
  <si>
    <t>HPB  A Ziff. 2.1.1</t>
  </si>
  <si>
    <t>HPB  A Ziff. 2.1.3</t>
  </si>
  <si>
    <t>HPB  A Ziff. 2.2</t>
  </si>
  <si>
    <t>HPB  A Ziff. 2.4</t>
  </si>
  <si>
    <t>HPB  A Ziff. 2.1.2 + 2.4 / LÜ</t>
  </si>
  <si>
    <t>Sach- u. Vermögen bis 50.000 € 
Personen bis 1 Mio €</t>
  </si>
  <si>
    <t>Sach- u. Vermögen bis 50.000 € 
Personen bis 1 Mio €
mitversicherte minderjährige Kinder</t>
  </si>
  <si>
    <t>HPB  A Ziff. 2.1.2</t>
  </si>
  <si>
    <t>HPB  A Ziff. 2.1.4</t>
  </si>
  <si>
    <t>HPB  A Ziff. 2.1.5</t>
  </si>
  <si>
    <t>Alleinstehende
auch Großeltern
in Pflegeeinrichtungen</t>
  </si>
  <si>
    <t>Alleinstehende
auch Großeltern</t>
  </si>
  <si>
    <t>HPB  A Ziff. 2.1.2+6</t>
  </si>
  <si>
    <t>auch Austauschschüler,
vorübergehend Enkelkinder</t>
  </si>
  <si>
    <t>HPB  A Ziff. 2.5</t>
  </si>
  <si>
    <t>HPB  A Ziff. 2.8</t>
  </si>
  <si>
    <t>HPB Ziff. 4.2.2</t>
  </si>
  <si>
    <t>HPB  A Ziff. 2.3</t>
  </si>
  <si>
    <t>HPB  A Ziff. 2.7 / LÜ</t>
  </si>
  <si>
    <t>z.B. Aufsitzrasenmäher, Schneeräumgeräten sowie Stapler</t>
  </si>
  <si>
    <t>HPB  A Ziff. 3.2.1 / LÜ</t>
  </si>
  <si>
    <t>z.B. motorgetriebene Kinderfahrzeuge, Rollstühle</t>
  </si>
  <si>
    <t>HPB  A Ziff. 1.5 / LÜ</t>
  </si>
  <si>
    <t>ja
auch Radrennen / Keine Lizenzfahrer</t>
  </si>
  <si>
    <t>HPB  A Ziff. 1.1</t>
  </si>
  <si>
    <t>HPB  A Ziff. 1.3</t>
  </si>
  <si>
    <t>HPB  A Ziff. 1.4.1</t>
  </si>
  <si>
    <t>HPB  A Ziff. 1.4</t>
  </si>
  <si>
    <t>einer oder mehrerer</t>
  </si>
  <si>
    <t>HPB  A Ziff. 1.4.2</t>
  </si>
  <si>
    <t>HPB  A Ziff. 1.4.3 / LÜ</t>
  </si>
  <si>
    <t>HPB  A Ziff. 1.4.4 / LÜ</t>
  </si>
  <si>
    <t>bis 500.000 € 
über 50.000 € Auschluss Schäden aus geänderten Grundwasserverhältnisse</t>
  </si>
  <si>
    <t>HPB  A Ziff. 1.4 / LÜ</t>
  </si>
  <si>
    <t>LÜ / Tarif</t>
  </si>
  <si>
    <t>HPB  A Ziff. 1.7</t>
  </si>
  <si>
    <t>HPB  A Ziff. 1.6</t>
  </si>
  <si>
    <t>HPB  A Ziff. 1.8</t>
  </si>
  <si>
    <t>verordneten Assistenzhunden 
wie Signal-, Behind.-Begl.-hund</t>
  </si>
  <si>
    <t>HPB  A Ziff. 1.9</t>
  </si>
  <si>
    <t>HPB  A Ziff. 1.10</t>
  </si>
  <si>
    <t>HPB  A Ziff. 1.11</t>
  </si>
  <si>
    <t>HPB  A Ziff. 1.11 / I Ziff. 2</t>
  </si>
  <si>
    <t>HPB  A Ziff. 1.12</t>
  </si>
  <si>
    <t>bis 12.000 €</t>
  </si>
  <si>
    <t>HPB  A Ziff. 1.12 +13 / LÜ</t>
  </si>
  <si>
    <t>HPB  A Ziff. 1.13 / LÜ</t>
  </si>
  <si>
    <t>bis 12.000 € Gesamtumsatz
keine 
- handwerkliche
- medizinisch / heilende
- planende / bauleitende
- gutachterliche
- Finanz-,Rechts- oder Steuer Beratung
- versicherungspflichtigen
ohne Personal</t>
  </si>
  <si>
    <t>bis 6.000 € Gesamtumsatz
keine 
- handwerkliche
- medizinisch / heilende
- planende / bauleitende
- gutachterliche
- Finanz-,Rechts- oder Steuer Beratung
- versicherungspflichtigen
ohne Personal</t>
  </si>
  <si>
    <t>HPB  A Ziff. 1.14</t>
  </si>
  <si>
    <t>bis 50.000 €
150 € SB
Teileinschluss Waserfahrzeuge</t>
  </si>
  <si>
    <t>LÜ</t>
  </si>
  <si>
    <t>HPB  A Ziff. 3.2.3 / LÜ</t>
  </si>
  <si>
    <t>bis 10 qm Segelfläche
max 15 PS / 11 KW</t>
  </si>
  <si>
    <t>HPB  A Ziff. 3.2.2 / LÜ</t>
  </si>
  <si>
    <t>HPB  A Ziff.  4</t>
  </si>
  <si>
    <t>HPB  A Ziff. 5</t>
  </si>
  <si>
    <t>HPB  A Ziff. 7</t>
  </si>
  <si>
    <t>HPB  A Ziff. 8</t>
  </si>
  <si>
    <t>bis 10 Mio. €
Geltungsbereich Europa bzw. Europarecht</t>
  </si>
  <si>
    <t>HPB  A Ziff. 9.3 / LÜ</t>
  </si>
  <si>
    <t>bis 100.000 €
Diskriminierung / Benachteiligungen
insbesonder AGG</t>
  </si>
  <si>
    <t>HPB  A Ziff. 10 / LÜ</t>
  </si>
  <si>
    <t>bis 100.000 € mit 150 € SB
auch Bankschliesfach
inkl. 14 Tagen Objektschutz
(Codekarten=Schlüssel)</t>
  </si>
  <si>
    <t>HPB  A Ziff. 12.1.1+3 / LÜ</t>
  </si>
  <si>
    <t>HPB  A Ziff. 12.1.2 / LÜ</t>
  </si>
  <si>
    <t>HPB  A Ziff. 12.2 / LÜ</t>
  </si>
  <si>
    <t>bis 100.000 € mit 150 € SB
inkl. 14 Tagen Objektschutz
(Codekarten=Schlüssel)</t>
  </si>
  <si>
    <t>HPB  A Ziff. 12.3.2</t>
  </si>
  <si>
    <t>HPB  A Ziff. 13</t>
  </si>
  <si>
    <t>max. 18 Monate
auch ohne häusliche Gemeinschaft</t>
  </si>
  <si>
    <t>auch Kite-Drachen</t>
  </si>
  <si>
    <t>auch Betriebspraktika
inkl. Schäden an Lehrgeräten und Maschinen</t>
  </si>
  <si>
    <t>HPB  A Ziff. 2.6 / LÜ</t>
  </si>
  <si>
    <t>bis 3.500 €</t>
  </si>
  <si>
    <t>HPB  A Ziff. 17 / LÜ</t>
  </si>
  <si>
    <t>HPB  A Ziff. 14</t>
  </si>
  <si>
    <t>HPB  A Ziff. 13.1+2+4 / L Ziff.1</t>
  </si>
  <si>
    <t>HPB  A Ziff. 13 + L Ziff. 1</t>
  </si>
  <si>
    <t>gegen Zuschlag über Baustein
"erweiterter Eigenschutz Plus"
bis 50.000 €</t>
  </si>
  <si>
    <t xml:space="preserve">10 Mio €
ab Schadenhöhe 500 €
auch Schäden durch Tierhalter
Geltungsbereich EU, EFTA
gegen Zuschlag über Baustein
"erweiterter Eigenschutz Plus"
auch Vorsatz für P-Schäden
bis 5 Mio € </t>
  </si>
  <si>
    <t>15 Mio. €
(PS max 5 Mio. € pro Person)</t>
  </si>
  <si>
    <t>HPB A Ziff. 6.3 / 6.4 + LÜ</t>
  </si>
  <si>
    <t>HPB Ziff. 4.1.5.1 / LÜ</t>
  </si>
  <si>
    <t>HPB A Ziff. 1.15 / LÜ</t>
  </si>
  <si>
    <t>HPB  A Ziff. 2.1</t>
  </si>
  <si>
    <t>HPB  A Ziff. 2</t>
  </si>
  <si>
    <t>HPB  A Ziff. 2.6</t>
  </si>
  <si>
    <t>bis 6.000 €</t>
  </si>
  <si>
    <t>HPB  A Ziff. 2.5 / LÜ</t>
  </si>
  <si>
    <t>HPB  A Ziff. 1 / LÜ</t>
  </si>
  <si>
    <t>bis 25.000 € mit 150 € SB
auch Bankschliesfach
inkl. 14 Tagen Objektschutz
(Codekarten=Schlüssel)</t>
  </si>
  <si>
    <t>3 Mio €
ab Schadenhöhe 1.500 €
auch Schäden durch Tierhalter
Geltungsbereich EU, EFTA</t>
  </si>
  <si>
    <t>HPB  A Ziff. 13.1+2+4</t>
  </si>
  <si>
    <t>15.000 €
mitversicherte minderjährige Kinder</t>
  </si>
  <si>
    <t>bis 50.000 €
Diskriminierung / Benachteiligungen
insbesonder AGG</t>
  </si>
  <si>
    <t>HPB  A Ziff. 3.2.4 / LÜ</t>
  </si>
  <si>
    <t>HPB  A Ziff. 16</t>
  </si>
  <si>
    <t>bis 100.000 € 
über 50.000 € Auschluss Schäden aus geänderten Grundwasserverhältnisse</t>
  </si>
  <si>
    <t>RUV Privatpolice Classic</t>
  </si>
  <si>
    <t>RUV PrivatPolice Comfort</t>
  </si>
  <si>
    <t>LÜ / Tarif / Rechner</t>
  </si>
  <si>
    <t>Rehcner</t>
  </si>
  <si>
    <t>gegen Zuschlag 
50% pro Person
max 2</t>
  </si>
  <si>
    <t>gegen Zuschlag 
50% pro Person
max 1</t>
  </si>
  <si>
    <t xml:space="preserve">wenn vereinbart
Mehrwertschutz (Differenzdeckung)
HPB Ziff. 10
erweiterter Eigenschutz Plus 
Zuschlag 12,53 </t>
  </si>
  <si>
    <t>wenn vereinbart
Mehrwertschutz (Differenzdeckung)
HPB Ziff. 10
berufsbezogene Schlüssel
Zuschlag 11,30 €</t>
  </si>
  <si>
    <t>ja
auch Austauschschüler</t>
  </si>
  <si>
    <t>ja
auch in Pflege- und Betreuungseinrichtungen</t>
  </si>
  <si>
    <t xml:space="preserve">BB Ziff. VI </t>
  </si>
  <si>
    <t>max. 8 Fremdenzimmer 
inkl. Abgabe von Speisen
(nicht gewerblich / ohne Personal)</t>
  </si>
  <si>
    <t>EFH, DHH, ZFH oder MFH (sofern eine WE vom VN bewohnt)</t>
  </si>
  <si>
    <t>bis Bausumme 300.000 €</t>
  </si>
  <si>
    <t>BB A Ziff. I 3 d</t>
  </si>
  <si>
    <t>bis 100.000 €
einschl in Schiffskabinen</t>
  </si>
  <si>
    <t>bis 100.000 €
(auch Wertbehältnisse und zur Mietwohnung)
inkl. 14 Tagen Objektschutz</t>
  </si>
  <si>
    <t>bis 100.000 €
(auch Wertbehältnisse)
inkl. 14 Tagen Objektschutz</t>
  </si>
  <si>
    <t xml:space="preserve">nur reiner Sachschaden
Abhandenkommen ist mitversichert
</t>
  </si>
  <si>
    <t>bis 25 qm Segelfläche,
(Motorboote gegen Zuschlag)</t>
  </si>
  <si>
    <t>im Rahmen der VS 
auch Schäden durch Tierhalter Hund / Pferd (sowie Vorsatz bis 50.000€)
Geltungsbereich EU / EFTA-Länder</t>
  </si>
  <si>
    <t>AHB 2012
Stand 2019-04</t>
  </si>
  <si>
    <t>Asbetsschäden
BB A IV. Ziff. 17
Baustein StrafrechtPlus Privat kann vereinbart werden</t>
  </si>
  <si>
    <t>Asbetsschäden
BB A IV. Ziff. 17
Exzedenten-Deckung / Differenz-Deckung
BB, D II
Baustein StrafrechtPlus Privat kann vereinbart werden</t>
  </si>
  <si>
    <t>40,97 €
32,37 € mit 150 € SB</t>
  </si>
  <si>
    <t>65,75 €
47,54 € mit 150 € SB</t>
  </si>
  <si>
    <t>47,54 €
40,46 € mit 150 € SB</t>
  </si>
  <si>
    <t>52,09 €
46,02 € mit 150 € SB</t>
  </si>
  <si>
    <t>77,89 €
61,20 € mit 150 € SB</t>
  </si>
  <si>
    <t>58,16 €
52,09 € mit 150 € SB</t>
  </si>
  <si>
    <t xml:space="preserve">ZB BEST-Leistung
Zuschlag afm 12,14 €
</t>
  </si>
  <si>
    <t>ja
auch außerhalb häuslicher Geeinschaft</t>
  </si>
  <si>
    <t>ja
sofern vorher in häuslicher Gemeinschaft lebend</t>
  </si>
  <si>
    <t xml:space="preserve">Ehrenamtliche Tätigkeiten (nicht öffentlich, beruflich oder hoheitlich) </t>
  </si>
  <si>
    <t>150 l/kg max. 5.000 l/kg gesamt</t>
  </si>
  <si>
    <t>max. 2 Wohneinheiten
bis 30.000 € BJM
EFH mit Einlieger</t>
  </si>
  <si>
    <t>ITL Infinitus</t>
  </si>
  <si>
    <t xml:space="preserve">50 Mio. €
(20 Mio. € pro Einzelperson)
USA/Kanada max 10. Mio € </t>
  </si>
  <si>
    <t>AVB B1-6.15</t>
  </si>
  <si>
    <t>AVB B1-9.1</t>
  </si>
  <si>
    <t>AVB B1-6.6.1</t>
  </si>
  <si>
    <t>AVB B1-6.6.2</t>
  </si>
  <si>
    <t>AVB B1-6.22</t>
  </si>
  <si>
    <t>bis 300.000 €
weltweit bis 100.000 €</t>
  </si>
  <si>
    <t>AVB B1-12</t>
  </si>
  <si>
    <t>AVB B1-16</t>
  </si>
  <si>
    <t>AVB B1-13</t>
  </si>
  <si>
    <t>AVB B1-15</t>
  </si>
  <si>
    <t>AVB B1-6.14.2</t>
  </si>
  <si>
    <t>AVB B1-6.14.1</t>
  </si>
  <si>
    <t>AVB B1-2.2.1</t>
  </si>
  <si>
    <t>AVB B1-2.2.2</t>
  </si>
  <si>
    <t>ja
auch Enkelkinder</t>
  </si>
  <si>
    <t>B1-2.3.2</t>
  </si>
  <si>
    <t>ja
in häuslicher gemeinschaft</t>
  </si>
  <si>
    <t>ja
auch außerhalb häuslicher gemeinschaft</t>
  </si>
  <si>
    <t>B1-2.3.1</t>
  </si>
  <si>
    <t>ja
auch in entsprechende Betreuungsstätte</t>
  </si>
  <si>
    <t>B1-2.4</t>
  </si>
  <si>
    <t>B1-2.5.2</t>
  </si>
  <si>
    <t>B1-9.2</t>
  </si>
  <si>
    <t>B1-2.6.1</t>
  </si>
  <si>
    <t>B1-2.6.2</t>
  </si>
  <si>
    <t>B1-2.8</t>
  </si>
  <si>
    <t>B1-7.3</t>
  </si>
  <si>
    <t>Familienangehörige,
sowie geistig behinderte oder pflegebedürftige Personen</t>
  </si>
  <si>
    <t>ja,
max. 2 Jahre</t>
  </si>
  <si>
    <t>24 Monate</t>
  </si>
  <si>
    <t>B1-6.2.5</t>
  </si>
  <si>
    <t>B1-6.2.6</t>
  </si>
  <si>
    <t xml:space="preserve">bis 22.000 € Gesamtumsatz
- Botendienste
- Handarbeiten
- Kunst und Kunsthandwerk
- Mitwirkende bei Brauchtumsveranstaltungen (bspw. Karneval, Fasching, Schützenfest)
- Markt- und Meinungsforschung
- Schönheitspflege
-  Textverarbeitung
- Tierbetreuung
- Unterrichtserteilung
- Warenhandel
- sonstige (gesondert beantragt und im Versicherungsschein/Nachtrag dokumentierte Nebentätigkeiten)
ohne eigenen Laden, Personal und nicht Haupteinkünfte
</t>
  </si>
  <si>
    <t>B 1-6.2.3</t>
  </si>
  <si>
    <t>B1-6.2.4</t>
  </si>
  <si>
    <t>B1-6.2.1</t>
  </si>
  <si>
    <t>B1-6.2.2</t>
  </si>
  <si>
    <t>B1-6.2.7</t>
  </si>
  <si>
    <t>B1-6.2.8</t>
  </si>
  <si>
    <t>im Rahmen des VS
inkl. Objektschutz
(Codekarten=Schlüssel)</t>
  </si>
  <si>
    <t>B1-6.18</t>
  </si>
  <si>
    <t>im Rahmen der VS (ab 500 €)
auch Schäden durch Halter von Tier und Kfz
- sowie Vorsatz
Geltungsbereich EU / EFTA</t>
  </si>
  <si>
    <t>B3-1</t>
  </si>
  <si>
    <t>B4-1</t>
  </si>
  <si>
    <t>B1-6.19</t>
  </si>
  <si>
    <t>B1-6.1</t>
  </si>
  <si>
    <t>B1-6.20</t>
  </si>
  <si>
    <t>B1-10</t>
  </si>
  <si>
    <t>bis 5 Mio
Geltungsbereich Europa bzw. -recht
USA/USA-Territorien/Kanada max 1 Mio €</t>
  </si>
  <si>
    <t>B1-6.16</t>
  </si>
  <si>
    <t>ja
Diskriminierungen auf 5 Mio in Europa begrenzt, 1 Mio USA/Kanada</t>
  </si>
  <si>
    <t>B1-7.9 + B1-7.10</t>
  </si>
  <si>
    <t>B1-6.7</t>
  </si>
  <si>
    <t>B1-6.8</t>
  </si>
  <si>
    <t>B1-6.9.1</t>
  </si>
  <si>
    <t>B1-6.9.3</t>
  </si>
  <si>
    <t>B1-6.9.2</t>
  </si>
  <si>
    <t>auch Assistenzhunde</t>
  </si>
  <si>
    <t>B1-6.10.1</t>
  </si>
  <si>
    <t>ja
auch motorgetriebene Kinderfahrzeuge, Rollstühle, Golfwagen, Aufsitzrasenmäher, Schneeräumgeräten sowie Stapler</t>
  </si>
  <si>
    <t>B1-6.12.1</t>
  </si>
  <si>
    <t>B1-6.11.1</t>
  </si>
  <si>
    <t>B1-6.11.2</t>
  </si>
  <si>
    <t xml:space="preserve">bis 3.000 €
</t>
  </si>
  <si>
    <t>B1-6.10.5</t>
  </si>
  <si>
    <t>ja, max. 5 Jahre
sowie SB VK</t>
  </si>
  <si>
    <t>B1-6-10-6</t>
  </si>
  <si>
    <t>B1-6.3.1</t>
  </si>
  <si>
    <t>B1-6.3.1 + B1-6.3.3</t>
  </si>
  <si>
    <t>einer sowie mehrerer
auch in Europa /Anrainerstaaten Mittelmeer/Kanaren/Azoren/Madeira</t>
  </si>
  <si>
    <t>zweier EFH,
einer/eines DHH, RHH, ZFH 
oder wenn mitbewohnt MFH 
inkl. Teilgewerbl. Nutzung
auch in Europa /Anrainerstaaten Mittelmeer/Kanaren/Azoren/Madeira</t>
  </si>
  <si>
    <t>auch in Europa /Anrainerstaaten Mittelmeer/Kanaren/Azoren/Madeira</t>
  </si>
  <si>
    <t>B1-6.3.4.2</t>
  </si>
  <si>
    <t>ja 
(auf unbebautem Grundstück bis 500.000 € bei Vergabe von Planung Leitung  und Ausfürhung an Dritte)
Auschluss Schäden aus geänderten Grundwasserverhältnisse</t>
  </si>
  <si>
    <t>B1-6.3.4.4</t>
  </si>
  <si>
    <t>B1-6.3.2</t>
  </si>
  <si>
    <t>bis 15 kWp
inkl. Einspeisung von Strom ins öffentliche Stromnetz 
sowie div. weitere Anlagen</t>
  </si>
  <si>
    <t>ja
auch bei vermieteten Immobilie bis 10.000 l/kg</t>
  </si>
  <si>
    <t>B2-1.1</t>
  </si>
  <si>
    <t>B1-6.5</t>
  </si>
  <si>
    <t>Ja
Sachschäden nur durch häuslicher Abwässer</t>
  </si>
  <si>
    <t>ZB 18</t>
  </si>
  <si>
    <t>nur in häuslicher gemeinschaft</t>
  </si>
  <si>
    <t>auch Groß- und Schwiegereltern
in Pflegeeinrichtungen</t>
  </si>
  <si>
    <t xml:space="preserve">ja
auch Sach bei gerichtlicher geltend Machung bis 10.000 €
gegenüber Hausangest. Au-Pairs etc und Nothelfer unbegrenzt
</t>
  </si>
  <si>
    <t>AVB A 1-2.5</t>
  </si>
  <si>
    <t>AVB A 1-2.5 d)</t>
  </si>
  <si>
    <t>bis 12.000 € Jahresumsatz
- Flohmarkt-/Basarverkauf 
- Änderungsschneiderei, Handarbeiten 
- Zeitungs-, Zeitschriften- und Prospektzustellung und
Botendienste
- Annahme von Sammelbestellungen,
- Markt- und Meinungsforschung, Daten- und Texterfassung, Übersetzungen
- die Erteilung von Nachhilfe- und Musikunterricht sowie Fitnesskursen
- den Vertrieb von Kosmetik, Haushaltsartikeln, Bekleidung, Schmuck, Kunsthandwerk
- die Betätigung als Alleinunterhalter, Friseur, Fotograf oder Gärtner
ohne Personal</t>
  </si>
  <si>
    <t>Dienst-HV-Lehrer 2019</t>
  </si>
  <si>
    <t>AVB A 1-620.1 a)+c) +20.3</t>
  </si>
  <si>
    <t>AVB A 1-6.20.1 d) + 20.3+4d) / ZB 5</t>
  </si>
  <si>
    <t>AVB A 1-6.20.1 d) + 20.3+4d)</t>
  </si>
  <si>
    <t>AVB A 1-6.20.1 b) +20.3</t>
  </si>
  <si>
    <t>AVB A 1-6.20.1 b) +20.3 / ZB 5</t>
  </si>
  <si>
    <t>AVB A 3-1.3 + 3-4.1</t>
  </si>
  <si>
    <t>Verzicht auf Verweis von Deliktunfähigkeit bei Kindern (Kinder bis zur Vollendung des 7. Lebensjahres)
(Regressrecht bei Aufsichtspflichtverl.)</t>
  </si>
  <si>
    <t>AVB A1-10</t>
  </si>
  <si>
    <t>AVB A 1-12</t>
  </si>
  <si>
    <t>AVB A 1-6.16.1 + 16.4</t>
  </si>
  <si>
    <t xml:space="preserve">nicht genehm.-pfl.wilde Kleinstiere
sowie 10.000 € Einfangkosten </t>
  </si>
  <si>
    <t>AVB A 1-6.12.1 b) + d)</t>
  </si>
  <si>
    <t>B1-6.11 + B1-6.13</t>
  </si>
  <si>
    <t xml:space="preserve">SFR-Rückstufung 
auf 5 Jahre aus KH und VK
sowie SB VK bis 2.000 € mit 150 € SB
(nur unentgeltliche geliehene Fz) </t>
  </si>
  <si>
    <t>ZB 15</t>
  </si>
  <si>
    <t>max. 2 EFH oder 1 ZFH bzw. MFH inkl. Einlieger (auch nicht mehr gewerbl.genutzter Bauernhof)
Europa / Mittelmeeranrainer / Kanaren / Azoren / Maderia</t>
  </si>
  <si>
    <t>AVB B1-6.6.3</t>
  </si>
  <si>
    <t>bis 30.000 € BJM</t>
  </si>
  <si>
    <t>AVB 2019
Stand 2019-12</t>
  </si>
  <si>
    <t xml:space="preserve">40 Mio. €
(20 Mio. € pro Einzelperson)
USA/Kanada max 7,5 Mio € </t>
  </si>
  <si>
    <t>bis 100.000 €
150 € SB
(ohne zeitliche Begrenzung)</t>
  </si>
  <si>
    <t>bis 200.000 €
weltweit bis 100.000 €</t>
  </si>
  <si>
    <t>AVB B1-2.3.1</t>
  </si>
  <si>
    <t>ITL Eurosecure Plus</t>
  </si>
  <si>
    <t>B1-2.6</t>
  </si>
  <si>
    <t xml:space="preserve">bei gerichtlicher Bestellung </t>
  </si>
  <si>
    <t>bis 100.000 € | mit 150 € SB
inkl. Objektschutz
(Codekarten=Schlüssel)</t>
  </si>
  <si>
    <t>für die Ausübung der beruflichen Tätigkeit als Angestellter
bis 100.000 € | mit 150 € SB
inkl. Objektschutz
(Codekarten=Schlüssel)</t>
  </si>
  <si>
    <t>im Rahmen der VS (ab 1.500 €)
auch Schäden durch Halter von Tier und Kfz
- sowie Vorsatz
Geltungsbereich EU / EFTA</t>
  </si>
  <si>
    <t>B1-6.21</t>
  </si>
  <si>
    <t>Diskriminierungen / Benachteiligungen
5 Mio in Europa , 1 Mio USA/Kanada</t>
  </si>
  <si>
    <t>bis 10 qm Segelfläche 
15 PS/ 11 KW Motorleistung</t>
  </si>
  <si>
    <t>eines EFH, DHH, RHH, ZFH 
oder wenn mitbewohnt MFH 
inkl. Teilgewerbl. Nutzung
auch in Europa /Anrainerstaaten Mittelmeer/Kanaren/Azoren/Madeira</t>
  </si>
  <si>
    <t>bis 200.000 €
(auf unbebautem Grundstück bis 200.000 € bei Vergabe von Planung Leitung  und Ausfürhung an Dritte)
Auschluss Schäden aus geänderten Grundwasserverhältnisse</t>
  </si>
  <si>
    <t>bis 5.000 qm
inkl. Verpachtung</t>
  </si>
  <si>
    <t>ja
auch bei vermieteten Immobilie bis 5.000 l/kg</t>
  </si>
  <si>
    <t>AVB PHV Infinitus 2020
Stand 2020-01</t>
  </si>
  <si>
    <t>ITL Classic</t>
  </si>
  <si>
    <t xml:space="preserve">20 Mio. €
USA/Kanada max 5 Mio € </t>
  </si>
  <si>
    <t>bis 1 Mio</t>
  </si>
  <si>
    <t>Diskriminierungen / Benachteiligungen
bis 1 Mio</t>
  </si>
  <si>
    <t>nur Motorboote 
15 PS/ 11 KW Motorleistung</t>
  </si>
  <si>
    <t>eines EFH inkl. Einliegerwohnung</t>
  </si>
  <si>
    <t>B1-6.3.3.+6.3.4.3</t>
  </si>
  <si>
    <t>bis 50.000 €
(auf unbebautem Grundstück bis 50.000 € bei Vergabe von Planung Leitung  und Ausfürhung an Dritte)
Auschluss Schäden aus geänderten Grundwasserverhältnisse</t>
  </si>
  <si>
    <t>bis 2.500 qm
inkl. Verpachtung</t>
  </si>
  <si>
    <t>B1-6.3.4.5-7</t>
  </si>
  <si>
    <t>AVB PHV Classic 2020
Stand 2020-01</t>
  </si>
  <si>
    <t>bis 50.000 €
+ Rechtsschutz 
Europaweit: im Rahmen der VS
(Weltweit: bis 100.000 €)</t>
  </si>
  <si>
    <t xml:space="preserve">Kostendifferenzdeckung kostenlos bis zu 15 Monate
B1-12
</t>
  </si>
  <si>
    <t>B3-2+4.2</t>
  </si>
  <si>
    <t>ITL afm Eurosecure 2011
(Stand 01-2018)</t>
  </si>
  <si>
    <t>ITL afm Premium 2011
(Stand 01-2018)</t>
  </si>
  <si>
    <t>VHV Klassik Garant
(Stand 2017)</t>
  </si>
  <si>
    <t>VHV Klassik Garant Exklusiv
(Stand 2017)</t>
  </si>
  <si>
    <t>AHB 2018-07
BBR 2017-10</t>
  </si>
  <si>
    <t>Concordia Sorglos
(Stand 10-2017)</t>
  </si>
  <si>
    <t>Debeka Comfort (alt)</t>
  </si>
  <si>
    <t>Debeka Comfort Plus (alt)</t>
  </si>
  <si>
    <t>EU / EFTA: unbegrenzt
weltweit: 3 Jahre (max. 15 Mio. €)</t>
  </si>
  <si>
    <t>AVB A 1-6.20.1 a)+c) +20.3</t>
  </si>
  <si>
    <t>im Rahmen der VS mit 150 € SB
auch Kfz-Schlüssel
inkl. Objektschutz
(Codekarten+Fernbed.=Schlüssel)</t>
  </si>
  <si>
    <t>im Rahmen der VS mit 150 € SB
inkl. Objektschutz
(Codekarten+Fernbed.=Schlüssel)</t>
  </si>
  <si>
    <t>im Rahmen der VS
inkl. Objektschutz
(Codekarten+Fernbed.=Schlüssel)</t>
  </si>
  <si>
    <t>im Rahmen der VS
auch Kfz-Schlüssel
inkl. Objektschutz
(Codekarten+Fernbed.=Schlüssel)</t>
  </si>
  <si>
    <t>im Rahmen der VS mit 150 € SB
inkl. Objektschutz
(Codekarten+Fernbed.=Schlüssel)
Keine Schlüssel Dritter z.B Kunden
auch für Dienstfahrzeuge bis zu 30.000€</t>
  </si>
  <si>
    <t>im Rahmen der VS
inkl. Objektschutz
(Codekarten+Fernbed.=Schlüssel)
Keine Schlüssel Dritter z.B Kunden
auch für Dienstfahrzeuge bis zu 30.000€</t>
  </si>
  <si>
    <t>gegen Zuschlag über Baustein "All-In+"
biss 3.000€</t>
  </si>
  <si>
    <t>HPB Ziff. 13</t>
  </si>
  <si>
    <t>HPB O</t>
  </si>
  <si>
    <t xml:space="preserve">
bis 25.000 € mit 150 € SB
inkl. 14 Tagen Objektschutz
(Codekarten=Schlüssel)</t>
  </si>
  <si>
    <t xml:space="preserve">bis 15 KWp 
inkl. Einspeisung von Strom ins öffentliche Stromnetz </t>
  </si>
  <si>
    <t>über Zusatzbaustein Kfz-Spezial
bis 10.000 € mit 150 € SB</t>
  </si>
  <si>
    <t>HPB  N Ziff. 1 / LÜ</t>
  </si>
  <si>
    <t>HPB  N Ziff. 2 / LÜ</t>
  </si>
  <si>
    <t>HPB  N Ziff. 3 / LÜ</t>
  </si>
  <si>
    <t>HPB 2019-01
Stand 2019-01</t>
  </si>
  <si>
    <t>ITL afm Eurosecure 2011
!!Tarif geschlossen!!</t>
  </si>
  <si>
    <t>ITL afm Premium 2011
!!Tarif geschlossen!!</t>
  </si>
  <si>
    <t>Beitrag für Max Mustermann, 40 Jahre, PLZ 12345
Vorvertrag: 0/1/2/3 Vorschäden</t>
  </si>
  <si>
    <t xml:space="preserve">Neuerungen </t>
  </si>
  <si>
    <t>Newuertentschädigung auch in Forderungsausfalldeckung - Stuttgarter 2020</t>
  </si>
  <si>
    <t>Nicht im Vergleich aufgeführt</t>
  </si>
  <si>
    <t>Neuerung</t>
  </si>
  <si>
    <t>Gesellschaft</t>
  </si>
  <si>
    <t>Newuertentschädigung 
in Forderungsausfalldeckung - Stuttgarter 2020</t>
  </si>
  <si>
    <t>Stuttgarter 
Tarif 2020</t>
  </si>
  <si>
    <t>AVB A3-3.3</t>
  </si>
  <si>
    <t>ja
auch außerhalb häuslicher Gemeinschaft</t>
  </si>
  <si>
    <t>B1-2.5</t>
  </si>
  <si>
    <t>06.2020 Barmenia</t>
  </si>
  <si>
    <t>10.2019 Allianz Basis</t>
  </si>
  <si>
    <t>10.2019 Allianz Komfort</t>
  </si>
  <si>
    <t>10.2019 Allianz Premium</t>
  </si>
  <si>
    <t>12.2020 Alte Leipziger</t>
  </si>
  <si>
    <t>06.2020 Barmenia Premiumschutz</t>
  </si>
  <si>
    <t>aktuell geprüft von JB
(geprüft am 24.02.2021)</t>
  </si>
  <si>
    <t>aktuell geprüft durch JB
(geprüft am 24.02.2021)</t>
  </si>
  <si>
    <t>Stand 04.2020</t>
  </si>
  <si>
    <t>Tarif T20 ?</t>
  </si>
  <si>
    <t>HUK 09.2020</t>
  </si>
  <si>
    <t xml:space="preserve"> aktuell geprüft durch JB
(geprüft am 24.02.2021)</t>
  </si>
  <si>
    <t>AHB 2018
Stand 2019-01</t>
  </si>
  <si>
    <t>AHB 2018 
Stand 2018-01</t>
  </si>
  <si>
    <t>HK Einfach Besser
(Stand 2018-01)</t>
  </si>
  <si>
    <t>HK Einfach Besser Plus
(Stand 2018-01)</t>
  </si>
  <si>
    <t>HK Einfach Gut
(Stand 2018-01)</t>
  </si>
  <si>
    <t>HK Einfach Komplett
(Stand 2018-01)</t>
  </si>
  <si>
    <t xml:space="preserve"> aktuell geprüft durch JB
(geprüft am 16.03.2021)</t>
  </si>
  <si>
    <t>aktuell geprüft von JB
(geprüft am 19.03.2021)</t>
  </si>
  <si>
    <t>AHB 2017-10 | B682
Stand 2017-10 | 2017-10</t>
  </si>
  <si>
    <t>max 2 Jahr Unterbrechnung
auch ohne häusliche Gemeinschaft</t>
  </si>
  <si>
    <t xml:space="preserve">A, Ziff. 1.3.3 cc) </t>
  </si>
  <si>
    <t>pflegebedürftige Familienangehörige
mit mind. Pflegegrad 3</t>
  </si>
  <si>
    <t xml:space="preserve">bis 6.000 € Jahresumsatz
- Alleinunterhalter
- Erteilung von Nachhilfe und Musikunterricht
</t>
  </si>
  <si>
    <t>bis 12.000 € Jahresumsatz
- Alleinunterhalter
- Erteilung von Nachhilfe und Musikunterricht
- Zeitungs-, Zeitschriften- und Prospektzusteller
- Markt- und Meinungsforschung
- Daten- und Texterfassung
- Flohmarkt- und Basartätigkeiten</t>
  </si>
  <si>
    <t xml:space="preserve">A, Ziff. 1.6.6 </t>
  </si>
  <si>
    <t xml:space="preserve">A, Ziff. 1.6.5 </t>
  </si>
  <si>
    <t>im Rahmen des VS
(Codekarten=Schlüssel)</t>
  </si>
  <si>
    <t>A, Ziff. 1.6.6 c)</t>
  </si>
  <si>
    <t>A, Ziff. 1.5.28</t>
  </si>
  <si>
    <t>C, Ziff. 1.3</t>
  </si>
  <si>
    <t>A, Ziff. 1.6.1</t>
  </si>
  <si>
    <t xml:space="preserve">A, Ziff. 3.1.7 a) </t>
  </si>
  <si>
    <t>A, Ziff. 3.1.7 a) + 1.8.4</t>
  </si>
  <si>
    <t>aktuell geprüft von JB
(geprüft am 29.03.2021)</t>
  </si>
  <si>
    <t>AHB 2020
Stand 2020-09</t>
  </si>
  <si>
    <t>A, Ziff. 1.8.9</t>
  </si>
  <si>
    <t>HUK Plus
(Stamd 2016-05)</t>
  </si>
  <si>
    <t>Alte Leipziger classic
(Stand 2016-10)</t>
  </si>
  <si>
    <t>Alte Leipziger comfort
(Stand 2016-10)</t>
  </si>
  <si>
    <t>Alte Leipziger compact
(Stand 2016-10)</t>
  </si>
  <si>
    <t>50 Mio. € oder 100 Mio. €</t>
  </si>
  <si>
    <t>Tarif 2020</t>
  </si>
  <si>
    <t>A 1-6.15</t>
  </si>
  <si>
    <t>A 1-9</t>
  </si>
  <si>
    <t>25 Mio (max.15 Mio pro Person)
(auch für versicherungspfl. Hunde)</t>
  </si>
  <si>
    <t>A 1-6.6.1</t>
  </si>
  <si>
    <t>bis 20.000 €
100 € SB
(keine zeitliche Begrenzung)</t>
  </si>
  <si>
    <t>bis 50.000 €
100 € SB
(keine zeitliche Begrenzung)</t>
  </si>
  <si>
    <t>A 1-6.6.2 b</t>
  </si>
  <si>
    <t>A 1-6.6.2 a</t>
  </si>
  <si>
    <t>A 1-6.28</t>
  </si>
  <si>
    <t>Europa: unbegrenzt
weltweit: 2 Jahr</t>
  </si>
  <si>
    <t>Europa: unbegrenzt
weltweit: 5 Jahr</t>
  </si>
  <si>
    <t>A 1-6.14.1</t>
  </si>
  <si>
    <t>A 1-6.14.2</t>
  </si>
  <si>
    <t>GDV - Stand 2016
AKBP - Stand 2015</t>
  </si>
  <si>
    <t>V Präambel  Allgemein. PHV</t>
  </si>
  <si>
    <t>A 1-2</t>
  </si>
  <si>
    <t>A 1-2.1.1</t>
  </si>
  <si>
    <t>A 1-2.1.2</t>
  </si>
  <si>
    <t>A 1-2.1.3</t>
  </si>
  <si>
    <t>A 1-2.5</t>
  </si>
  <si>
    <t>ja 
(max. 10.000 €)</t>
  </si>
  <si>
    <t>A 1-2.1.11</t>
  </si>
  <si>
    <t>A 1-6.17.1</t>
  </si>
  <si>
    <t>nur unentgeldlich</t>
  </si>
  <si>
    <t>A 1-6.18</t>
  </si>
  <si>
    <t>A 1-6.19</t>
  </si>
  <si>
    <t>A 1-6.24</t>
  </si>
  <si>
    <t>A 1-6.2</t>
  </si>
  <si>
    <t>max. 5.000 €
(10 % mind. 100 € SB)</t>
  </si>
  <si>
    <t>max. 100.000 €
(10 % mind. 100 € SB)</t>
  </si>
  <si>
    <t>A 1-6.20</t>
  </si>
  <si>
    <t>A 1-6.20.3</t>
  </si>
  <si>
    <t>bis 5 Mio. €
(ohne Mindestschadenhöhe)
auch Schäden durch Tierhalter Hund / Pferd</t>
  </si>
  <si>
    <t>bis 3 Mio. €
(ab 500 € Schadenhöhe)
auch Schäden durch Tierhalter Hund / Pferd</t>
  </si>
  <si>
    <t>bis 2 Mio. €
(ab 2.500 € Schadenhöhe)
auch Schäden durch Tierhalter Hund / Pferd</t>
  </si>
  <si>
    <t>A 3</t>
  </si>
  <si>
    <t>A 3-5.3</t>
  </si>
  <si>
    <t>max. 5.000 € (auch Minderjährige nach § 828 BGB)</t>
  </si>
  <si>
    <t>A 1-6.21.2</t>
  </si>
  <si>
    <t>A 1-6.21.1</t>
  </si>
  <si>
    <t>A 1-6.21.3</t>
  </si>
  <si>
    <t>A 1-6.9</t>
  </si>
  <si>
    <t>max. 100.000 € (auch Angehörige + Demenz)</t>
  </si>
  <si>
    <t>max. 50.000 € (auch Angehörige + Demenz)</t>
  </si>
  <si>
    <t>A 1-2.1.10</t>
  </si>
  <si>
    <t>A 1-6.5</t>
  </si>
  <si>
    <t>A 1-10</t>
  </si>
  <si>
    <t>A 1-6.30</t>
  </si>
  <si>
    <t>ja, für 12 Monate
(siehe div. Vorraussetzungen)</t>
  </si>
  <si>
    <t>A 1-6.16</t>
  </si>
  <si>
    <t>A 1-7.9 und A 1-7.10</t>
  </si>
  <si>
    <t>A 1-6.7</t>
  </si>
  <si>
    <t>A 1-6.8</t>
  </si>
  <si>
    <t>A 1-6.10</t>
  </si>
  <si>
    <t>bis 10 qm Segelfläche
Motorboote bis 5 PS / 3,7 kW</t>
  </si>
  <si>
    <t>Flugmodelle, unbemannte Ballone und Drachen, Drohnen
(mit Motor oder Treibsatz, bis 5kg)</t>
  </si>
  <si>
    <t>A 1-6.27</t>
  </si>
  <si>
    <t>bis 2.500 € ( SB 150 € )</t>
  </si>
  <si>
    <t>bis 5.000 € ( SB 150 € )</t>
  </si>
  <si>
    <t>A 1-6.25</t>
  </si>
  <si>
    <t>A 1-6.3.1</t>
  </si>
  <si>
    <t>A 1-6.3.2</t>
  </si>
  <si>
    <t>ja,
inkl. Einspeisung von Strom ins öffentliche Stromnetz</t>
  </si>
  <si>
    <t>A 2-1</t>
  </si>
  <si>
    <t>bis 10.000 Liter
(max. 3 Mio. €) (250 € SB)</t>
  </si>
  <si>
    <t>unbegrenzt
(max. 5 Mio. €) (250 € SB)</t>
  </si>
  <si>
    <t>bis 4 t
(max. 3 Mio. €) (250 € SB)</t>
  </si>
  <si>
    <t>AHB 2020
Stand 12-2020</t>
  </si>
  <si>
    <t>aktuell geprüft durch JB
(geprüft am 21.04.2021)</t>
  </si>
  <si>
    <t>100 Mio. €
(in Police genannt)</t>
  </si>
  <si>
    <t>75 Mio. €
(in Police genannt)</t>
  </si>
  <si>
    <t>max. 75.000 €</t>
  </si>
  <si>
    <t>bis 7.500 €</t>
  </si>
  <si>
    <t>Teil A 1.2</t>
  </si>
  <si>
    <t>Teil A 2.2.8</t>
  </si>
  <si>
    <t>Teil A 3.</t>
  </si>
  <si>
    <t xml:space="preserve"> Teil A 2.2.2</t>
  </si>
  <si>
    <t>Teil A 2.2.2</t>
  </si>
  <si>
    <t>Teil A 2.2.11</t>
  </si>
  <si>
    <t>Teil A 6.1</t>
  </si>
  <si>
    <t>Teil A 2.2.19</t>
  </si>
  <si>
    <t>Teil A 1.3</t>
  </si>
  <si>
    <t>Teil A 1.4</t>
  </si>
  <si>
    <t>Teil A 2.2.6</t>
  </si>
  <si>
    <t>Teil A 2.2.18</t>
  </si>
  <si>
    <t>bis max. 12.000 € Jahresumsatz
ja
Ausgeschlossen sind
Rechtsanwalt,
Versicherungsvermittler, Architekt, Heilberufe, (zum Beispiel Arzt oder Hebamme)</t>
  </si>
  <si>
    <t>Teil A 2.2.5</t>
  </si>
  <si>
    <t xml:space="preserve">auch Betriebspraktikum
inkl. Schäden an Lehrgeräten und Maschinen
bei Schnupperlehren/ Schülerpraktika </t>
  </si>
  <si>
    <t>Teil A 2.2.7</t>
  </si>
  <si>
    <t>Teil A 2.2.17</t>
  </si>
  <si>
    <t>ja
inkl. 14 Tagen Objektschutz</t>
  </si>
  <si>
    <t>Teil A 2.2.16</t>
  </si>
  <si>
    <t>im Rahmen der VS 
auch Schäden durch Tierhalter / Besitzer von Haus, Grund und Öllager sowie Bauherr und Jäger
Geltungsbereich 
EU / EFTA-Länder unbegrenzt
weltweit 5 Jahre</t>
  </si>
  <si>
    <t>Teil A 2.2.15</t>
  </si>
  <si>
    <t>für deliktunfähige minderjährige und erwachsene Personen in häuslicher Gem. u. behördl. gemeldet</t>
  </si>
  <si>
    <t>Teil A 2.2.14</t>
  </si>
  <si>
    <t>Teil A 6.2</t>
  </si>
  <si>
    <t>Teil A 2.2.10</t>
  </si>
  <si>
    <t>Teil A 2.2.9</t>
  </si>
  <si>
    <t>Teil A 2.2.13</t>
  </si>
  <si>
    <t>Teil A 2.1</t>
  </si>
  <si>
    <t>Teil A 2.2.4</t>
  </si>
  <si>
    <t>Teil A 2.2.3</t>
  </si>
  <si>
    <t>max. 25 km/h;</t>
  </si>
  <si>
    <t>Teil A Ziff. 2.2.1</t>
  </si>
  <si>
    <t>Teil B Zusatzbaustein Öltank</t>
  </si>
  <si>
    <t>aktuell geprüft durch JB
(geprüft am 14.05.2021)</t>
  </si>
  <si>
    <t>Allianz
(Stand 2015-10)</t>
  </si>
  <si>
    <t>Allianz SicherheitBest
(Stand 2015-10)</t>
  </si>
  <si>
    <t>Allianz SicherheitPlus
(Stand 2015-10)</t>
  </si>
  <si>
    <t>ja
bis 7,5 Mio €</t>
  </si>
  <si>
    <t>ja
bis 100 Mio €</t>
  </si>
  <si>
    <t>AHB 2019
 Stand 10-2019</t>
  </si>
  <si>
    <t>BB, Ziff. A 1-6.20.1</t>
  </si>
  <si>
    <t>BB, Ziff. A 1-6.12.2</t>
  </si>
  <si>
    <t>BB, Ziff. A 1-6.13</t>
  </si>
  <si>
    <t>BB, Ziff. A 1-6.19</t>
  </si>
  <si>
    <t>A1-6.24.2</t>
  </si>
  <si>
    <t>BB, Ziff. B-17</t>
  </si>
  <si>
    <t>GDV -  Stand aktuell
AKBP - Stand 2016</t>
  </si>
  <si>
    <t>BB, Ziff. B-16</t>
  </si>
  <si>
    <t>BB, Ziff. A 1-6.32</t>
  </si>
  <si>
    <t xml:space="preserve">BB, Ziff. A 1-2.1.2 </t>
  </si>
  <si>
    <t>auch andere Familienangehörige 
(Onkel/Tante/Cousins/Neffen/Nichten auch verschwägert)
nicht versichert Ehegatten von Kindern und Enkel</t>
  </si>
  <si>
    <t>dauernd pflegebedürftige Person
(mind. Pfelgegrad 1 oder 2)</t>
  </si>
  <si>
    <t xml:space="preserve">BB, Ziff. A 1-2.1.8 </t>
  </si>
  <si>
    <t>A1-6.35</t>
  </si>
  <si>
    <t>gegen Zuschlag
bis 6.000 € Gesamtumsatz
- Erteilen von Musik- und Nachhilfeunterricht, Mal-, Bastel- und Handarbeitskursen;
– Flohmarkt- und Basarverkauf,
– Änderungsschneiderei,
– Call-Center-Tätigkeit im werbenden Bereich;
– Umfragetätigkeiten für Meinungsforschungsinstitute;
– Daten- und Texterfassung,
– Verteilung von Zeitschriften und Werbeprospekten;
– Mitwirkung an Karnevalsveranstaltungen;
– Erteilung von Fitnessunterricht/Sportunterricht (Übungs-/Kursleiter z. B. im Turnverein oder Fitness-Center);
– Vertrieb von Kosmetik, Kerzen, Schmuck, Reinigungsartikeln, Geschirr, Kochgeräten, Dessous und Ehehygieneartikeln;
– Erstellung und Vertrieb von Handarbeiten/Geschenkartikeln.
– Gästeführungen</t>
  </si>
  <si>
    <t>BB, Ziff. A 3-1</t>
  </si>
  <si>
    <t>BB, Ziff. A 3-6</t>
  </si>
  <si>
    <t>BB, Ziff. A 3-1.2</t>
  </si>
  <si>
    <t>BB, Ziff. A 1-6.16</t>
  </si>
  <si>
    <t>BB, Ziff. A 1-6.15</t>
  </si>
  <si>
    <t>BB, Ziff. A 1-6.25</t>
  </si>
  <si>
    <t>BB, Ziff. A 1-6.11</t>
  </si>
  <si>
    <t>BB, Ziff. A 1-6.21</t>
  </si>
  <si>
    <t>BB, Ziff. A 1-6.31</t>
  </si>
  <si>
    <t>BB, Ziff. A 1-6.26</t>
  </si>
  <si>
    <t>ja,
aber keine Diskrimierung</t>
  </si>
  <si>
    <t>BB, Ziff. A 1-7.9 + 1-7.10</t>
  </si>
  <si>
    <t>BB, Ziff. A 1-6.17</t>
  </si>
  <si>
    <t>BB, Ziff. A 1-6.19.2</t>
  </si>
  <si>
    <t>BB, Ziff. A 1-6.19.3</t>
  </si>
  <si>
    <t>BB, Ziff. A 1-6.14.3</t>
  </si>
  <si>
    <t>BB, Ziff. A1-6.20.1</t>
  </si>
  <si>
    <t>BB, Ziff. A1-6.15.1</t>
  </si>
  <si>
    <t>BB, Ziff. A1-6.19.1</t>
  </si>
  <si>
    <t>BB, Ziff. A1-6.12</t>
  </si>
  <si>
    <t>BB, Ziff. A1-6.17.1</t>
  </si>
  <si>
    <t>BB, Ziff. A1-6.16</t>
  </si>
  <si>
    <t>BB, Ziff. A1-6.17</t>
  </si>
  <si>
    <t>BB, Ziff. A1-6.22.</t>
  </si>
  <si>
    <t>BB, Ziff. A1-6.21</t>
  </si>
  <si>
    <t>BB, Ziff. A1-6.22</t>
  </si>
  <si>
    <t>ja
auch Kitebuggys 
sowie Strand-, Land-, Eisseglern</t>
  </si>
  <si>
    <t>Segelfläche bis 20 qm und
Motorstärke bis 80 PS/59 kW,
ohne Motor unbegrenzte Segelfläche</t>
  </si>
  <si>
    <t>BB, Ziff. A1-6.20</t>
  </si>
  <si>
    <t>A1-6.18</t>
  </si>
  <si>
    <t>BB, Ziff. A 1-6.6.20.5</t>
  </si>
  <si>
    <t>BB, Ziff. A 1-6.6.20.2</t>
  </si>
  <si>
    <t>BB, Ziff. A 1-6.6.20.3</t>
  </si>
  <si>
    <t>BB, Ziff. A 1-6.6.20.4</t>
  </si>
  <si>
    <t>eines
EU / Schweiz</t>
  </si>
  <si>
    <t>BB, Ziff. A 1-6.6.2</t>
  </si>
  <si>
    <t>AHB 2020
 Stand 06-2020</t>
  </si>
  <si>
    <t>ADCURI Basis-Schutz
(Stand 10-2016)</t>
  </si>
  <si>
    <t>ADCURI Premium-Schutz
(Stand 10-2016)</t>
  </si>
  <si>
    <t>ADCURI Top-Schutz
(Stand 10-2016)</t>
  </si>
  <si>
    <t>Barmenia Premium
(Stand 10-2016)</t>
  </si>
  <si>
    <t>AHB 2012 / BBR 2018
Stand 2020-04</t>
  </si>
  <si>
    <t xml:space="preserve"> aktuell geprüft durch JB
(geprüft am 26.05.2021)</t>
  </si>
  <si>
    <t>bis 250 g</t>
  </si>
  <si>
    <t>AHB 2015
Stand 2020-04</t>
  </si>
  <si>
    <t>aktuell geprüft durch JB
(geprüft am 26.05.2021)</t>
  </si>
  <si>
    <t>Baden Badener TOP
(Stand 01-2018)</t>
  </si>
  <si>
    <t>degenia classic
(Stand 10-2017)</t>
  </si>
  <si>
    <t>degenia optimum
(Stand 10-2017)</t>
  </si>
  <si>
    <t>degenia premium
(Stand 10-2017)</t>
  </si>
  <si>
    <t>BGV Exklusiv 
(Stand 02-218)</t>
  </si>
  <si>
    <t>Die Bayerische Komfort
(Stand 04-2017)</t>
  </si>
  <si>
    <t>Die Bayerische Prestige
(Stand 04-2017)</t>
  </si>
  <si>
    <t>Die Bayerische Smart
(Stand 04-2017)</t>
  </si>
  <si>
    <t>ERGO Smart</t>
  </si>
  <si>
    <t>ERGO Best</t>
  </si>
  <si>
    <t>Startbonus von 13 % 
für junge Leute bis 36 Jahre</t>
  </si>
  <si>
    <t>Ziff. 1.4</t>
  </si>
  <si>
    <t xml:space="preserve">Ziff. 10.1 </t>
  </si>
  <si>
    <t>bis 5.000 €
Ausschluss Smartphones, Smartwhatches, Laptops 
und weitere elektronische Geräte)</t>
  </si>
  <si>
    <t>aktuell geprüft durch JB
(geprüft am 02.06.2021)</t>
  </si>
  <si>
    <t>GDV - Stand 2016</t>
  </si>
  <si>
    <t>Ziff. 4.2</t>
  </si>
  <si>
    <t>bis 22.00 € Gesamtumsatz
keine 
- Kfz-Wartung und -Reparaturen
- Dachdecker- und Installationsarbeiten
- Ingenieur
- Architekten
- Hebammen
 - medizinisch / heilende
- steuerberatende
- rechtsberatende Tätigkeiten
ohne Personal
auch Schlüsselverlust</t>
  </si>
  <si>
    <t>Ziff. 13.8</t>
  </si>
  <si>
    <t>Ziff. 4.21</t>
  </si>
  <si>
    <t>ja
250 € SB</t>
  </si>
  <si>
    <t xml:space="preserve"> aktuell geprüft durch JB
(geprüft am 04.06.2021)</t>
  </si>
  <si>
    <t>ERGO
(Stand 2017-09)</t>
  </si>
  <si>
    <t>ERGO Premium
(Stand 2017-09)</t>
  </si>
  <si>
    <t>KT2020HP o. Bausteine Stand 2020-07</t>
  </si>
  <si>
    <t>KT2020HP mit Bausteinen
Stand 2020-07</t>
  </si>
  <si>
    <t>bis 50.000 € 
auch Abhandenkommen
(keine zeitliche Begrenzung)</t>
  </si>
  <si>
    <t xml:space="preserve"> von Eigentums- oder Ferienwohnungen</t>
  </si>
  <si>
    <t>AVB PHV Eurosecure Plus 2020 Stand 2020-01</t>
  </si>
  <si>
    <t>bis 200.000 € 
auch Abhandenkommen
(keine zeitliche Begrenzung)</t>
  </si>
  <si>
    <t>bis 10.000 €; 150 € SB
(auch Abhandenkommen)</t>
  </si>
  <si>
    <t>Ja  150 € SB(
auch Abhandenkommen)</t>
  </si>
  <si>
    <t>ZB Exklusiv  3.6.1</t>
  </si>
  <si>
    <t>ja 
auch medizinische Geräte
(auch Abhandenkommen)</t>
  </si>
  <si>
    <t xml:space="preserve">30 Mio. €
gegen Zuschlag Premium
60 Mio. € (max. 20 Mio. pro Person) </t>
  </si>
  <si>
    <t>Leistungserweiterung Boxflex 1.0</t>
  </si>
  <si>
    <t>bis 30 Mio €
1000 € SB
auch Schäden durch Kfz / Halter Hund-Pferd / sowie Vorsatz
Geltungsbereich EU/EFTA
gegen Zuschlag Premium
60 Mio. ohne SB</t>
  </si>
  <si>
    <t>gegen Zuschlag Premium
 bis 20.000 € nur reiner Sachschaden
(keine zeitliche Begrenzung) 
( auch Abhandenkommen)</t>
  </si>
  <si>
    <t>Leistungsverbesserung Boxflex 1.0</t>
  </si>
  <si>
    <t>ja
-keine Folgeschäden
Kein Auschluss - nicht regelmäßig oder dauerhaft überlassen</t>
  </si>
  <si>
    <t>ja
inkl. Einfangkosten bis 500 €</t>
  </si>
  <si>
    <t>gegen Zuschlag Premium</t>
  </si>
  <si>
    <t>Allianz Premium</t>
  </si>
  <si>
    <t>Allianz Komfort</t>
  </si>
  <si>
    <t>Allianz Basis</t>
  </si>
  <si>
    <t>Barmeia Premium</t>
  </si>
  <si>
    <t>RUV PrivatPolice Classic</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</si>
</sst>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0\ &quot;€&quot;;[Red]\-#,##0\ &quot;€&quot;"/>
    <numFmt numFmtId="164" formatCode="#,##0\ [$€-1];[Red]\-#,##0\ [$€-1]"/>
    <numFmt numFmtId="165" formatCode="#,##0\ [$€-1]"/>
    <numFmt numFmtId="166" formatCode="#,##0.00\ &quot;€&quot;"/>
  </numFmts>
  <fonts count="33">
    <font>
      <sz val="10"/>
      <name val="Arial"/>
    </font>
    <font>
      <sz val="8"/>
      <name val="Arial"/>
      <family val="2"/>
    </font>
    <font>
      <b/>
      <sz val="10"/>
      <name val="Arial"/>
      <family val="2"/>
    </font>
    <font>
      <sz val="8"/>
      <name val="Arial"/>
      <family val="2"/>
    </font>
    <font>
      <b/>
      <sz val="8"/>
      <color indexed="9"/>
      <name val="Arial"/>
      <family val="2"/>
    </font>
    <font>
      <sz val="8"/>
      <color indexed="9"/>
      <name val="Arial"/>
      <family val="2"/>
    </font>
    <font>
      <sz val="8"/>
      <color indexed="9"/>
      <name val="Arial"/>
      <family val="2"/>
    </font>
    <font>
      <b/>
      <sz val="10"/>
      <color indexed="23"/>
      <name val="Wingdings"/>
      <charset val="2"/>
    </font>
    <font>
      <b/>
      <sz val="10"/>
      <name val="Wingdings 2"/>
      <family val="1"/>
      <charset val="2"/>
    </font>
    <font>
      <sz val="10"/>
      <name val="Arial"/>
      <family val="2"/>
    </font>
    <font>
      <sz val="8"/>
      <name val="Wingdings 2"/>
      <family val="1"/>
      <charset val="2"/>
    </font>
    <font>
      <b/>
      <sz val="7"/>
      <color indexed="9"/>
      <name val="Arial"/>
      <family val="2"/>
    </font>
    <font>
      <sz val="7"/>
      <name val="Arial"/>
      <family val="2"/>
    </font>
    <font>
      <b/>
      <sz val="7"/>
      <name val="Arial"/>
      <family val="2"/>
    </font>
    <font>
      <b/>
      <sz val="7"/>
      <color indexed="23"/>
      <name val="Wingdings"/>
      <charset val="2"/>
    </font>
    <font>
      <b/>
      <sz val="8"/>
      <color indexed="23"/>
      <name val="Wingdings"/>
      <charset val="2"/>
    </font>
    <font>
      <sz val="7"/>
      <color indexed="9"/>
      <name val="Arial"/>
      <family val="2"/>
    </font>
    <font>
      <sz val="7"/>
      <name val="Wingdings 2"/>
      <family val="1"/>
      <charset val="2"/>
    </font>
    <font>
      <sz val="10"/>
      <name val="Arial"/>
      <family val="2"/>
    </font>
    <font>
      <b/>
      <sz val="7"/>
      <color theme="0"/>
      <name val="Arial"/>
      <family val="2"/>
    </font>
    <font>
      <sz val="10"/>
      <color rgb="FFFF0000"/>
      <name val="Arial"/>
      <family val="2"/>
    </font>
    <font>
      <sz val="10"/>
      <color theme="0"/>
      <name val="Arial"/>
      <family val="2"/>
    </font>
    <font>
      <b/>
      <sz val="10"/>
      <color theme="1"/>
      <name val="Arial"/>
      <family val="2"/>
    </font>
    <font>
      <sz val="7"/>
      <color theme="1"/>
      <name val="Arial"/>
      <family val="2"/>
    </font>
    <font>
      <i/>
      <sz val="7"/>
      <name val="Arial"/>
      <family val="2"/>
    </font>
    <font>
      <sz val="10"/>
      <color rgb="FF9C0006"/>
      <name val="Arial"/>
      <family val="2"/>
    </font>
    <font>
      <sz val="10"/>
      <color rgb="FF3F3F76"/>
      <name val="Arial"/>
      <family val="2"/>
    </font>
    <font>
      <b/>
      <sz val="10"/>
      <color indexed="9"/>
      <name val="Arial"/>
      <family val="2"/>
    </font>
    <font>
      <sz val="9"/>
      <name val="Arial"/>
      <family val="2"/>
    </font>
    <font>
      <sz val="9"/>
      <color rgb="FF9C0006"/>
      <name val="Arial"/>
      <family val="2"/>
    </font>
    <font>
      <sz val="9"/>
      <color theme="1"/>
      <name val="Arial"/>
      <family val="2"/>
    </font>
    <font>
      <sz val="8"/>
      <color rgb="FF000000"/>
      <name val="Arial"/>
      <family val="2"/>
    </font>
    <font>
      <sz val="10"/>
      <color rgb="FF006100"/>
      <name val="Arial"/>
      <family val="2"/>
    </font>
  </fonts>
  <fills count="13">
    <fill>
      <patternFill patternType="none"/>
    </fill>
    <fill>
      <patternFill patternType="gray125"/>
    </fill>
    <fill>
      <patternFill patternType="solid">
        <fgColor indexed="63"/>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FF00"/>
        <bgColor indexed="64"/>
      </patternFill>
    </fill>
    <fill>
      <patternFill patternType="solid">
        <fgColor rgb="FF1D2D4B"/>
        <bgColor indexed="64"/>
      </patternFill>
    </fill>
    <fill>
      <patternFill patternType="solid">
        <fgColor rgb="FFFF0000"/>
        <bgColor indexed="64"/>
      </patternFill>
    </fill>
    <fill>
      <patternFill patternType="solid">
        <fgColor theme="0"/>
        <bgColor indexed="64"/>
      </patternFill>
    </fill>
    <fill>
      <patternFill patternType="solid">
        <fgColor rgb="FFFFC7CE"/>
      </patternFill>
    </fill>
    <fill>
      <patternFill patternType="solid">
        <fgColor rgb="FFFFCC99"/>
      </patternFill>
    </fill>
    <fill>
      <patternFill patternType="solid">
        <fgColor theme="4" tint="0.59999389629810485"/>
        <bgColor indexed="64"/>
      </patternFill>
    </fill>
    <fill>
      <patternFill patternType="solid">
        <fgColor rgb="FFC6EFCE"/>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3"/>
      </left>
      <right style="thin">
        <color indexed="63"/>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top/>
      <bottom style="thin">
        <color indexed="64"/>
      </bottom>
      <diagonal/>
    </border>
    <border>
      <left style="thin">
        <color indexed="63"/>
      </left>
      <right style="thin">
        <color indexed="63"/>
      </right>
      <top/>
      <bottom style="thin">
        <color indexed="64"/>
      </bottom>
      <diagonal/>
    </border>
  </borders>
  <cellStyleXfs count="4">
    <xf numFmtId="0" fontId="0" fillId="0" borderId="0"/>
    <xf numFmtId="0" fontId="25" fillId="9" borderId="0" applyNumberFormat="0" applyBorder="0" applyAlignment="0" applyProtection="0"/>
    <xf numFmtId="0" fontId="26" fillId="10" borderId="11" applyNumberFormat="0" applyAlignment="0" applyProtection="0"/>
    <xf numFmtId="0" fontId="32" fillId="12" borderId="0" applyNumberFormat="0" applyBorder="0" applyAlignment="0" applyProtection="0"/>
  </cellStyleXfs>
  <cellXfs count="318">
    <xf numFmtId="0" fontId="0" fillId="0" borderId="0" xfId="0"/>
    <xf numFmtId="0" fontId="1" fillId="0" borderId="0" xfId="0" applyFont="1" applyBorder="1" applyAlignment="1">
      <alignment vertical="center" wrapText="1"/>
    </xf>
    <xf numFmtId="0" fontId="1" fillId="0" borderId="0" xfId="0" applyFont="1" applyFill="1" applyBorder="1" applyAlignment="1">
      <alignment vertical="center" wrapText="1"/>
    </xf>
    <xf numFmtId="0" fontId="2" fillId="0" borderId="0" xfId="0" applyNumberFormat="1" applyFont="1" applyBorder="1" applyAlignment="1">
      <alignment horizontal="center" vertical="center" wrapText="1"/>
    </xf>
    <xf numFmtId="0" fontId="0" fillId="0" borderId="0" xfId="0" applyBorder="1"/>
    <xf numFmtId="0" fontId="7" fillId="0" borderId="0" xfId="0" applyNumberFormat="1" applyFont="1" applyBorder="1" applyAlignment="1">
      <alignment horizontal="center" vertical="center"/>
    </xf>
    <xf numFmtId="0" fontId="0" fillId="0" borderId="0" xfId="0" applyFill="1" applyBorder="1"/>
    <xf numFmtId="49" fontId="1" fillId="0" borderId="0" xfId="0" applyNumberFormat="1" applyFont="1" applyBorder="1"/>
    <xf numFmtId="0" fontId="10" fillId="0" borderId="0"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4" fillId="2" borderId="1" xfId="0" applyFont="1" applyFill="1" applyBorder="1" applyAlignment="1">
      <alignment vertical="center" wrapText="1"/>
    </xf>
    <xf numFmtId="49" fontId="3" fillId="0" borderId="0" xfId="0" applyNumberFormat="1" applyFont="1" applyBorder="1" applyAlignment="1">
      <alignment horizontal="center" vertical="center"/>
    </xf>
    <xf numFmtId="49" fontId="1" fillId="0" borderId="0" xfId="0" applyNumberFormat="1" applyFont="1" applyFill="1" applyBorder="1" applyAlignment="1">
      <alignment horizontal="center" vertical="center" wrapText="1"/>
    </xf>
    <xf numFmtId="49" fontId="0" fillId="0" borderId="0" xfId="0" applyNumberFormat="1" applyBorder="1"/>
    <xf numFmtId="49" fontId="5"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wrapText="1"/>
    </xf>
    <xf numFmtId="49" fontId="0" fillId="2" borderId="1" xfId="0" applyNumberFormat="1" applyFill="1" applyBorder="1"/>
    <xf numFmtId="49"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3" fillId="0" borderId="0" xfId="0" applyFont="1" applyBorder="1"/>
    <xf numFmtId="0" fontId="12" fillId="0" borderId="0" xfId="0" applyFont="1" applyBorder="1"/>
    <xf numFmtId="0" fontId="13" fillId="0" borderId="0" xfId="0" applyFont="1" applyBorder="1" applyAlignment="1" applyProtection="1">
      <alignment horizontal="right" vertical="center" indent="3"/>
    </xf>
    <xf numFmtId="14" fontId="12" fillId="0" borderId="1" xfId="0" applyNumberFormat="1" applyFont="1" applyBorder="1" applyAlignment="1" applyProtection="1">
      <alignment horizontal="center" vertical="center"/>
      <protection locked="0"/>
    </xf>
    <xf numFmtId="165"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0" xfId="0" applyFont="1" applyFill="1" applyBorder="1"/>
    <xf numFmtId="0" fontId="12" fillId="0" borderId="0" xfId="0" applyNumberFormat="1" applyFont="1" applyFill="1" applyBorder="1" applyAlignment="1">
      <alignment horizontal="center" vertical="center" wrapText="1"/>
    </xf>
    <xf numFmtId="0" fontId="13" fillId="0" borderId="0" xfId="0" applyNumberFormat="1" applyFont="1" applyBorder="1" applyAlignment="1">
      <alignment horizontal="center" vertical="center" wrapText="1"/>
    </xf>
    <xf numFmtId="0" fontId="11" fillId="2" borderId="2" xfId="0" applyNumberFormat="1" applyFont="1" applyFill="1" applyBorder="1" applyAlignment="1" applyProtection="1">
      <alignment horizontal="center" vertical="center" wrapText="1"/>
      <protection locked="0"/>
    </xf>
    <xf numFmtId="0" fontId="9" fillId="0" borderId="0" xfId="0" applyFont="1" applyFill="1" applyBorder="1" applyAlignment="1">
      <alignment horizontal="left"/>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horizontal="center" vertical="center" wrapText="1"/>
      <protection locked="0"/>
    </xf>
    <xf numFmtId="49" fontId="15" fillId="0" borderId="0" xfId="0" applyNumberFormat="1" applyFont="1" applyFill="1" applyBorder="1" applyAlignment="1">
      <alignment horizontal="center" vertical="center"/>
    </xf>
    <xf numFmtId="49" fontId="3" fillId="0" borderId="0" xfId="0" applyNumberFormat="1" applyFont="1" applyBorder="1"/>
    <xf numFmtId="0" fontId="3" fillId="0" borderId="0" xfId="0" applyFont="1" applyFill="1" applyBorder="1"/>
    <xf numFmtId="0" fontId="12" fillId="0" borderId="0" xfId="0" applyFont="1" applyFill="1" applyBorder="1" applyAlignment="1">
      <alignment horizontal="left"/>
    </xf>
    <xf numFmtId="49" fontId="12" fillId="0" borderId="0" xfId="0" applyNumberFormat="1" applyFont="1" applyFill="1" applyBorder="1"/>
    <xf numFmtId="49"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49" fontId="12" fillId="0" borderId="1" xfId="0" applyNumberFormat="1" applyFont="1" applyFill="1" applyBorder="1" applyAlignment="1">
      <alignment horizontal="center" vertical="center"/>
    </xf>
    <xf numFmtId="0" fontId="12" fillId="0" borderId="1" xfId="0" applyFont="1" applyFill="1" applyBorder="1" applyAlignment="1" applyProtection="1">
      <alignment horizontal="center" vertical="center"/>
      <protection locked="0"/>
    </xf>
    <xf numFmtId="49" fontId="13"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xf>
    <xf numFmtId="0" fontId="12" fillId="0" borderId="1" xfId="0" applyFont="1" applyFill="1" applyBorder="1" applyAlignment="1" applyProtection="1">
      <alignment horizontal="center" vertical="center" wrapText="1"/>
      <protection locked="0"/>
    </xf>
    <xf numFmtId="164" fontId="12" fillId="0"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164" fontId="12" fillId="0" borderId="1" xfId="0" applyNumberFormat="1" applyFont="1" applyBorder="1" applyAlignment="1" applyProtection="1">
      <alignment horizontal="center" vertical="center"/>
      <protection locked="0"/>
    </xf>
    <xf numFmtId="6" fontId="12" fillId="0" borderId="1" xfId="0" applyNumberFormat="1" applyFont="1" applyFill="1" applyBorder="1" applyAlignment="1">
      <alignment horizontal="center" vertical="center"/>
    </xf>
    <xf numFmtId="0" fontId="12" fillId="0" borderId="1" xfId="0" applyNumberFormat="1" applyFont="1" applyFill="1" applyBorder="1" applyAlignment="1">
      <alignment horizontal="center" vertical="center"/>
    </xf>
    <xf numFmtId="6" fontId="12" fillId="0" borderId="1"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49" fontId="12" fillId="0" borderId="1" xfId="0" quotePrefix="1" applyNumberFormat="1" applyFont="1" applyFill="1" applyBorder="1" applyAlignment="1">
      <alignment horizontal="center" vertical="center" wrapText="1"/>
    </xf>
    <xf numFmtId="0" fontId="12" fillId="0" borderId="1" xfId="0" quotePrefix="1" applyFont="1" applyFill="1" applyBorder="1" applyAlignment="1">
      <alignment horizontal="center" vertical="center" wrapText="1"/>
    </xf>
    <xf numFmtId="49" fontId="12" fillId="3" borderId="1" xfId="0" applyNumberFormat="1" applyFont="1" applyFill="1" applyBorder="1" applyAlignment="1">
      <alignment horizontal="center" vertical="center"/>
    </xf>
    <xf numFmtId="164" fontId="12" fillId="3" borderId="1" xfId="0" applyNumberFormat="1" applyFont="1" applyFill="1" applyBorder="1" applyAlignment="1">
      <alignment horizontal="center" vertical="center"/>
    </xf>
    <xf numFmtId="165" fontId="12" fillId="3" borderId="1" xfId="0" applyNumberFormat="1" applyFont="1" applyFill="1" applyBorder="1" applyAlignment="1">
      <alignment horizontal="center" vertical="center" wrapText="1"/>
    </xf>
    <xf numFmtId="164" fontId="12" fillId="3" borderId="1" xfId="0" applyNumberFormat="1" applyFont="1" applyFill="1" applyBorder="1" applyAlignment="1" applyProtection="1">
      <alignment horizontal="center" vertical="center"/>
      <protection locked="0"/>
    </xf>
    <xf numFmtId="49" fontId="12" fillId="3" borderId="1" xfId="0" applyNumberFormat="1" applyFont="1" applyFill="1" applyBorder="1" applyAlignment="1">
      <alignment horizontal="center" vertical="center" wrapText="1"/>
    </xf>
    <xf numFmtId="6" fontId="12" fillId="3" borderId="1" xfId="0" applyNumberFormat="1" applyFont="1" applyFill="1" applyBorder="1" applyAlignment="1">
      <alignment horizontal="center" vertical="center"/>
    </xf>
    <xf numFmtId="49" fontId="12"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 fillId="0" borderId="0" xfId="0" applyFont="1" applyBorder="1"/>
    <xf numFmtId="0" fontId="12" fillId="4" borderId="1" xfId="0" applyNumberFormat="1" applyFont="1" applyFill="1" applyBorder="1" applyAlignment="1">
      <alignment horizontal="center" vertical="center" wrapText="1"/>
    </xf>
    <xf numFmtId="0" fontId="12" fillId="0" borderId="1" xfId="0" quotePrefix="1" applyNumberFormat="1" applyFont="1" applyFill="1" applyBorder="1" applyAlignment="1">
      <alignment horizontal="center" vertical="center" wrapText="1"/>
    </xf>
    <xf numFmtId="164" fontId="12" fillId="0" borderId="1" xfId="0" applyNumberFormat="1" applyFont="1" applyFill="1" applyBorder="1" applyAlignment="1" applyProtection="1">
      <alignment horizontal="center" vertical="center"/>
      <protection locked="0"/>
    </xf>
    <xf numFmtId="49" fontId="12" fillId="0" borderId="1" xfId="0" applyNumberFormat="1" applyFont="1" applyFill="1" applyBorder="1" applyAlignment="1" applyProtection="1">
      <alignment horizontal="center" vertical="center"/>
      <protection locked="0"/>
    </xf>
    <xf numFmtId="49" fontId="12" fillId="0" borderId="1" xfId="0" applyNumberFormat="1" applyFont="1" applyFill="1" applyBorder="1" applyAlignment="1" applyProtection="1">
      <alignment horizontal="center" vertical="center" wrapText="1"/>
      <protection locked="0"/>
    </xf>
    <xf numFmtId="164" fontId="12" fillId="0" borderId="1" xfId="0" applyNumberFormat="1"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49" fontId="12" fillId="5" borderId="1" xfId="0" applyNumberFormat="1" applyFont="1" applyFill="1" applyBorder="1" applyAlignment="1">
      <alignment horizontal="center" vertical="center"/>
    </xf>
    <xf numFmtId="0" fontId="11" fillId="2" borderId="1" xfId="0" applyFont="1" applyFill="1" applyBorder="1" applyAlignment="1">
      <alignment vertical="center"/>
    </xf>
    <xf numFmtId="0" fontId="11" fillId="2" borderId="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2" fillId="0" borderId="1" xfId="0" applyFont="1" applyBorder="1" applyAlignment="1">
      <alignment vertical="center" wrapText="1"/>
    </xf>
    <xf numFmtId="0" fontId="11" fillId="2" borderId="1" xfId="0" applyFont="1" applyFill="1" applyBorder="1" applyAlignment="1">
      <alignment vertical="center" wrapText="1"/>
    </xf>
    <xf numFmtId="49" fontId="16" fillId="2" borderId="1" xfId="0" applyNumberFormat="1" applyFont="1" applyFill="1" applyBorder="1" applyAlignment="1">
      <alignment horizontal="center" vertical="center"/>
    </xf>
    <xf numFmtId="49" fontId="12" fillId="2" borderId="1" xfId="0" applyNumberFormat="1" applyFont="1" applyFill="1" applyBorder="1"/>
    <xf numFmtId="0" fontId="12" fillId="3" borderId="1" xfId="0" applyFont="1" applyFill="1" applyBorder="1" applyAlignment="1">
      <alignment horizontal="right" vertical="center" wrapText="1" indent="1"/>
    </xf>
    <xf numFmtId="0" fontId="12" fillId="0" borderId="0" xfId="0" applyFont="1" applyBorder="1" applyAlignment="1">
      <alignment vertical="center" wrapText="1"/>
    </xf>
    <xf numFmtId="49" fontId="12" fillId="0" borderId="0" xfId="0" applyNumberFormat="1" applyFont="1" applyBorder="1" applyAlignment="1">
      <alignment horizontal="center" vertical="center"/>
    </xf>
    <xf numFmtId="49" fontId="12" fillId="0" borderId="0" xfId="0" applyNumberFormat="1" applyFont="1" applyFill="1" applyBorder="1" applyAlignment="1">
      <alignment horizontal="center" vertical="center" wrapText="1"/>
    </xf>
    <xf numFmtId="49" fontId="12" fillId="0" borderId="0" xfId="0" applyNumberFormat="1" applyFont="1" applyBorder="1"/>
    <xf numFmtId="49" fontId="16" fillId="2" borderId="0" xfId="0" applyNumberFormat="1" applyFont="1" applyFill="1" applyBorder="1" applyAlignment="1">
      <alignment horizontal="center" vertical="center"/>
    </xf>
    <xf numFmtId="49" fontId="16" fillId="2" borderId="1" xfId="0" applyNumberFormat="1" applyFont="1" applyFill="1" applyBorder="1" applyAlignment="1">
      <alignment horizontal="center" vertical="center" wrapText="1"/>
    </xf>
    <xf numFmtId="0" fontId="12" fillId="0" borderId="0" xfId="0" applyFont="1" applyFill="1" applyBorder="1" applyAlignment="1">
      <alignment vertical="center" wrapText="1"/>
    </xf>
    <xf numFmtId="0" fontId="11" fillId="2" borderId="3" xfId="0" applyFont="1" applyFill="1" applyBorder="1" applyAlignment="1">
      <alignment vertical="center" wrapText="1"/>
    </xf>
    <xf numFmtId="49" fontId="11" fillId="2" borderId="1" xfId="0" applyNumberFormat="1" applyFont="1" applyFill="1" applyBorder="1" applyAlignment="1">
      <alignment horizontal="center" vertical="center"/>
    </xf>
    <xf numFmtId="49" fontId="11" fillId="2" borderId="1"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14" fillId="0" borderId="0" xfId="0" applyNumberFormat="1" applyFont="1" applyBorder="1" applyAlignment="1">
      <alignment horizontal="center" vertical="center"/>
    </xf>
    <xf numFmtId="0" fontId="17" fillId="0" borderId="0" xfId="0" applyNumberFormat="1" applyFont="1" applyFill="1" applyBorder="1" applyAlignment="1">
      <alignment horizontal="center" vertical="center" wrapText="1"/>
    </xf>
    <xf numFmtId="0" fontId="11" fillId="2" borderId="1" xfId="0" applyFont="1" applyFill="1" applyBorder="1" applyAlignment="1">
      <alignment horizontal="center" vertical="center"/>
    </xf>
    <xf numFmtId="0" fontId="11" fillId="6" borderId="1" xfId="0" applyFont="1" applyFill="1" applyBorder="1" applyAlignment="1">
      <alignment horizontal="center" vertical="center" wrapText="1"/>
    </xf>
    <xf numFmtId="49" fontId="1" fillId="0" borderId="0" xfId="0" applyNumberFormat="1" applyFont="1" applyBorder="1" applyAlignment="1">
      <alignment horizontal="center" vertical="center"/>
    </xf>
    <xf numFmtId="49" fontId="1" fillId="0" borderId="0" xfId="0" applyNumberFormat="1" applyFont="1" applyFill="1" applyBorder="1" applyAlignment="1">
      <alignment horizontal="center" vertical="center"/>
    </xf>
    <xf numFmtId="0" fontId="1" fillId="0" borderId="0" xfId="0" applyFont="1" applyFill="1" applyBorder="1"/>
    <xf numFmtId="49" fontId="18" fillId="0" borderId="0" xfId="0" applyNumberFormat="1" applyFont="1" applyFill="1" applyBorder="1"/>
    <xf numFmtId="0" fontId="11" fillId="2" borderId="1" xfId="0" applyNumberFormat="1" applyFont="1" applyFill="1" applyBorder="1" applyAlignment="1">
      <alignment horizontal="center" vertical="center" wrapText="1"/>
    </xf>
    <xf numFmtId="0" fontId="1" fillId="0" borderId="4" xfId="0" applyFont="1" applyFill="1" applyBorder="1" applyAlignment="1">
      <alignment vertical="center" wrapText="1"/>
    </xf>
    <xf numFmtId="49" fontId="12" fillId="0" borderId="4" xfId="0" applyNumberFormat="1" applyFont="1" applyFill="1" applyBorder="1" applyAlignment="1">
      <alignment horizontal="center" vertical="center"/>
    </xf>
    <xf numFmtId="0" fontId="12"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165" fontId="12" fillId="3" borderId="3" xfId="0" applyNumberFormat="1" applyFont="1" applyFill="1" applyBorder="1" applyAlignment="1">
      <alignment horizontal="center" vertical="center" wrapText="1"/>
    </xf>
    <xf numFmtId="0" fontId="12" fillId="0" borderId="0" xfId="0" applyFont="1" applyBorder="1" applyAlignment="1">
      <alignment horizontal="center"/>
    </xf>
    <xf numFmtId="49" fontId="12" fillId="7"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0" borderId="0" xfId="0" applyFont="1" applyFill="1" applyBorder="1" applyAlignment="1" applyProtection="1">
      <alignment horizontal="center" vertical="center" wrapText="1"/>
      <protection locked="0"/>
    </xf>
    <xf numFmtId="49" fontId="12" fillId="3" borderId="3" xfId="0" applyNumberFormat="1" applyFont="1" applyFill="1" applyBorder="1" applyAlignment="1">
      <alignment horizontal="center" vertical="center" wrapText="1"/>
    </xf>
    <xf numFmtId="6" fontId="12" fillId="3" borderId="3" xfId="0" applyNumberFormat="1" applyFont="1" applyFill="1" applyBorder="1" applyAlignment="1">
      <alignment horizontal="center" vertical="center"/>
    </xf>
    <xf numFmtId="0" fontId="12" fillId="0" borderId="0" xfId="0" applyFont="1" applyBorder="1" applyAlignment="1">
      <alignment horizontal="center" vertical="center" wrapText="1"/>
    </xf>
    <xf numFmtId="0" fontId="12" fillId="0" borderId="0" xfId="0" applyFont="1" applyBorder="1" applyAlignment="1" applyProtection="1">
      <alignment horizontal="center" vertical="center"/>
      <protection locked="0"/>
    </xf>
    <xf numFmtId="0" fontId="12" fillId="0" borderId="4" xfId="0" applyFont="1" applyFill="1" applyBorder="1" applyAlignment="1">
      <alignment horizontal="center" vertical="center" wrapText="1"/>
    </xf>
    <xf numFmtId="0" fontId="12" fillId="3" borderId="3" xfId="0" applyFont="1" applyFill="1" applyBorder="1" applyAlignment="1">
      <alignment horizontal="right" vertical="center" wrapText="1" indent="1"/>
    </xf>
    <xf numFmtId="164" fontId="12" fillId="3" borderId="3" xfId="0" applyNumberFormat="1" applyFont="1" applyFill="1" applyBorder="1" applyAlignment="1" applyProtection="1">
      <alignment horizontal="center" vertical="center"/>
      <protection locked="0"/>
    </xf>
    <xf numFmtId="0" fontId="1" fillId="0" borderId="1" xfId="0" applyFont="1" applyFill="1" applyBorder="1" applyAlignment="1">
      <alignment horizontal="left" vertical="center" wrapText="1" indent="2"/>
    </xf>
    <xf numFmtId="164" fontId="12" fillId="7" borderId="1" xfId="0" applyNumberFormat="1" applyFont="1" applyFill="1" applyBorder="1" applyAlignment="1">
      <alignment horizontal="center" vertical="center"/>
    </xf>
    <xf numFmtId="49" fontId="12" fillId="7" borderId="1" xfId="0" applyNumberFormat="1" applyFont="1" applyFill="1" applyBorder="1" applyAlignment="1">
      <alignment horizontal="center" vertical="center"/>
    </xf>
    <xf numFmtId="165" fontId="12" fillId="7" borderId="1" xfId="0" applyNumberFormat="1" applyFont="1" applyFill="1" applyBorder="1" applyAlignment="1">
      <alignment horizontal="center" vertical="center" wrapText="1"/>
    </xf>
    <xf numFmtId="0" fontId="12" fillId="7" borderId="1" xfId="0" applyFont="1" applyFill="1" applyBorder="1" applyAlignment="1" applyProtection="1">
      <alignment horizontal="center" vertical="center"/>
      <protection locked="0"/>
    </xf>
    <xf numFmtId="0" fontId="12" fillId="7" borderId="1" xfId="0" applyNumberFormat="1" applyFont="1" applyFill="1" applyBorder="1" applyAlignment="1">
      <alignment horizontal="center" vertical="center"/>
    </xf>
    <xf numFmtId="6" fontId="12" fillId="7" borderId="1" xfId="0" applyNumberFormat="1" applyFont="1" applyFill="1" applyBorder="1" applyAlignment="1">
      <alignment horizontal="center" vertical="center"/>
    </xf>
    <xf numFmtId="6" fontId="12" fillId="7" borderId="1" xfId="0" applyNumberFormat="1" applyFont="1" applyFill="1" applyBorder="1" applyAlignment="1">
      <alignment horizontal="center" vertical="center" wrapText="1"/>
    </xf>
    <xf numFmtId="0" fontId="12" fillId="7" borderId="1" xfId="0" applyNumberFormat="1" applyFont="1" applyFill="1" applyBorder="1" applyAlignment="1">
      <alignment horizontal="center" vertical="center" wrapText="1"/>
    </xf>
    <xf numFmtId="49" fontId="12" fillId="7" borderId="4" xfId="0" applyNumberFormat="1" applyFont="1" applyFill="1" applyBorder="1" applyAlignment="1">
      <alignment horizontal="center" vertical="center" wrapText="1"/>
    </xf>
    <xf numFmtId="49" fontId="12" fillId="7" borderId="4" xfId="0" applyNumberFormat="1" applyFont="1" applyFill="1" applyBorder="1" applyAlignment="1">
      <alignment horizontal="center" vertical="center"/>
    </xf>
    <xf numFmtId="0" fontId="12" fillId="7" borderId="4" xfId="0" applyFont="1" applyFill="1" applyBorder="1" applyAlignment="1">
      <alignment horizontal="center" vertical="center" wrapText="1"/>
    </xf>
    <xf numFmtId="0" fontId="12" fillId="7" borderId="4" xfId="0" applyNumberFormat="1" applyFont="1" applyFill="1" applyBorder="1" applyAlignment="1">
      <alignment horizontal="center" vertical="center" wrapText="1"/>
    </xf>
    <xf numFmtId="0" fontId="12" fillId="7" borderId="4" xfId="0" applyFont="1" applyFill="1" applyBorder="1" applyAlignment="1" applyProtection="1">
      <alignment horizontal="center" vertical="center"/>
      <protection locked="0"/>
    </xf>
    <xf numFmtId="0" fontId="12" fillId="0" borderId="0" xfId="0" applyFont="1" applyFill="1" applyBorder="1" applyAlignment="1">
      <alignment wrapText="1"/>
    </xf>
    <xf numFmtId="164" fontId="12" fillId="0" borderId="3" xfId="0" applyNumberFormat="1" applyFont="1" applyFill="1" applyBorder="1" applyAlignment="1" applyProtection="1">
      <alignment horizontal="center" vertical="center"/>
      <protection locked="0"/>
    </xf>
    <xf numFmtId="0" fontId="12" fillId="0" borderId="3" xfId="0" applyFont="1" applyFill="1" applyBorder="1" applyAlignment="1" applyProtection="1">
      <alignment horizontal="center" vertical="center" wrapText="1"/>
      <protection locked="0"/>
    </xf>
    <xf numFmtId="49" fontId="12" fillId="0" borderId="3" xfId="0" applyNumberFormat="1" applyFont="1" applyFill="1" applyBorder="1" applyAlignment="1" applyProtection="1">
      <alignment horizontal="center" vertical="center"/>
      <protection locked="0"/>
    </xf>
    <xf numFmtId="49" fontId="12" fillId="0" borderId="3" xfId="0" applyNumberFormat="1" applyFont="1" applyFill="1" applyBorder="1" applyAlignment="1" applyProtection="1">
      <alignment horizontal="center" vertical="center" wrapText="1"/>
      <protection locked="0"/>
    </xf>
    <xf numFmtId="0" fontId="12" fillId="0" borderId="0" xfId="0" applyFont="1" applyBorder="1" applyProtection="1"/>
    <xf numFmtId="0" fontId="0" fillId="0" borderId="0" xfId="0" applyBorder="1" applyProtection="1"/>
    <xf numFmtId="0" fontId="0" fillId="0" borderId="0" xfId="0" applyFill="1" applyBorder="1" applyProtection="1"/>
    <xf numFmtId="0" fontId="2" fillId="0" borderId="0" xfId="0" applyFont="1" applyBorder="1" applyAlignment="1" applyProtection="1">
      <alignment vertical="top"/>
    </xf>
    <xf numFmtId="0" fontId="8" fillId="0" borderId="0" xfId="0" applyFont="1" applyBorder="1" applyAlignment="1" applyProtection="1">
      <alignment vertical="center"/>
    </xf>
    <xf numFmtId="0" fontId="11" fillId="0" borderId="0" xfId="0" applyNumberFormat="1" applyFont="1" applyFill="1" applyBorder="1" applyAlignment="1" applyProtection="1">
      <alignment horizontal="center" vertical="center" wrapText="1"/>
    </xf>
    <xf numFmtId="0" fontId="11" fillId="2" borderId="6"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center" vertical="center" wrapText="1"/>
    </xf>
    <xf numFmtId="0" fontId="11" fillId="2" borderId="5" xfId="0" applyFont="1" applyFill="1" applyBorder="1" applyAlignment="1" applyProtection="1">
      <alignment vertical="center" wrapText="1"/>
    </xf>
    <xf numFmtId="0" fontId="11" fillId="2" borderId="0" xfId="0" applyNumberFormat="1" applyFont="1" applyFill="1" applyBorder="1" applyAlignment="1" applyProtection="1">
      <alignment horizontal="center" vertical="center"/>
    </xf>
    <xf numFmtId="0" fontId="12" fillId="0" borderId="3" xfId="0" applyFont="1" applyFill="1" applyBorder="1" applyAlignment="1" applyProtection="1">
      <alignment vertical="center" wrapText="1"/>
    </xf>
    <xf numFmtId="0" fontId="12" fillId="0" borderId="3" xfId="0" applyNumberFormat="1" applyFont="1" applyFill="1" applyBorder="1" applyAlignment="1" applyProtection="1">
      <alignment horizontal="center" vertical="center" wrapText="1"/>
    </xf>
    <xf numFmtId="0" fontId="12" fillId="0" borderId="1" xfId="0" applyFont="1" applyFill="1" applyBorder="1" applyAlignment="1" applyProtection="1">
      <alignment vertical="center" wrapText="1"/>
    </xf>
    <xf numFmtId="0" fontId="12" fillId="0" borderId="0" xfId="0" applyFont="1" applyFill="1" applyBorder="1" applyProtection="1"/>
    <xf numFmtId="0" fontId="12" fillId="0" borderId="4" xfId="0" applyFont="1" applyFill="1" applyBorder="1" applyAlignment="1" applyProtection="1">
      <alignment vertical="center" wrapText="1"/>
    </xf>
    <xf numFmtId="0" fontId="12" fillId="0" borderId="0" xfId="0" applyNumberFormat="1"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indent="2"/>
    </xf>
    <xf numFmtId="0" fontId="12" fillId="0" borderId="3" xfId="0" applyFont="1" applyFill="1" applyBorder="1" applyAlignment="1" applyProtection="1">
      <alignment horizontal="left" vertical="center" wrapText="1" indent="2"/>
    </xf>
    <xf numFmtId="0" fontId="12" fillId="0" borderId="3" xfId="0" applyFont="1" applyFill="1" applyBorder="1" applyAlignment="1" applyProtection="1">
      <alignment horizontal="left" vertical="center" wrapText="1"/>
    </xf>
    <xf numFmtId="0" fontId="12" fillId="0" borderId="1" xfId="0" applyFont="1" applyFill="1" applyBorder="1" applyAlignment="1">
      <alignment horizontal="left" vertical="center" wrapText="1" indent="2"/>
    </xf>
    <xf numFmtId="0" fontId="12" fillId="0" borderId="4" xfId="0" applyFont="1" applyFill="1" applyBorder="1" applyAlignment="1">
      <alignment vertical="center" wrapText="1"/>
    </xf>
    <xf numFmtId="0" fontId="13" fillId="0" borderId="1" xfId="0" applyNumberFormat="1" applyFont="1" applyFill="1" applyBorder="1" applyAlignment="1" applyProtection="1">
      <alignment horizontal="center" vertical="center" wrapText="1"/>
      <protection locked="0"/>
    </xf>
    <xf numFmtId="0" fontId="13" fillId="0" borderId="3" xfId="0" applyNumberFormat="1" applyFont="1" applyFill="1" applyBorder="1" applyAlignment="1" applyProtection="1">
      <alignment horizontal="center" vertical="center" wrapText="1"/>
      <protection locked="0"/>
    </xf>
    <xf numFmtId="0" fontId="12" fillId="0" borderId="3" xfId="0" applyFont="1" applyBorder="1" applyAlignment="1" applyProtection="1">
      <alignment horizontal="center" vertical="center"/>
      <protection locked="0"/>
    </xf>
    <xf numFmtId="0" fontId="11" fillId="7" borderId="1" xfId="0" applyFont="1" applyFill="1" applyBorder="1" applyAlignment="1">
      <alignment horizontal="center" vertical="center" wrapText="1"/>
    </xf>
    <xf numFmtId="164" fontId="12" fillId="0" borderId="1" xfId="0" applyNumberFormat="1" applyFont="1" applyFill="1" applyBorder="1" applyAlignment="1" applyProtection="1">
      <alignment horizontal="center" vertical="center" wrapText="1"/>
      <protection locked="0"/>
    </xf>
    <xf numFmtId="0" fontId="0" fillId="8" borderId="0" xfId="0" applyFill="1" applyBorder="1"/>
    <xf numFmtId="0" fontId="12" fillId="8" borderId="0" xfId="0" applyFont="1" applyFill="1" applyBorder="1"/>
    <xf numFmtId="0" fontId="0" fillId="3" borderId="0" xfId="0" applyFill="1" applyBorder="1"/>
    <xf numFmtId="49" fontId="12" fillId="8" borderId="1" xfId="0" applyNumberFormat="1" applyFont="1" applyFill="1" applyBorder="1" applyAlignment="1">
      <alignment horizontal="center" vertical="center"/>
    </xf>
    <xf numFmtId="164" fontId="12" fillId="8" borderId="1" xfId="0" applyNumberFormat="1" applyFont="1" applyFill="1" applyBorder="1" applyAlignment="1">
      <alignment horizontal="center" vertical="center"/>
    </xf>
    <xf numFmtId="49" fontId="12" fillId="8" borderId="1" xfId="0" applyNumberFormat="1" applyFont="1" applyFill="1" applyBorder="1" applyAlignment="1">
      <alignment horizontal="center" vertical="center" wrapText="1"/>
    </xf>
    <xf numFmtId="164" fontId="12" fillId="8" borderId="1" xfId="0" applyNumberFormat="1" applyFont="1" applyFill="1" applyBorder="1" applyAlignment="1">
      <alignment horizontal="center" vertical="center" wrapText="1"/>
    </xf>
    <xf numFmtId="11" fontId="12" fillId="0"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1" fillId="2" borderId="0" xfId="0" applyNumberFormat="1" applyFont="1" applyFill="1" applyBorder="1" applyAlignment="1">
      <alignment horizontal="center" vertical="center" wrapText="1"/>
    </xf>
    <xf numFmtId="49" fontId="12" fillId="2" borderId="1" xfId="0" applyNumberFormat="1" applyFont="1" applyFill="1" applyBorder="1" applyAlignment="1">
      <alignment wrapText="1"/>
    </xf>
    <xf numFmtId="0" fontId="12" fillId="0" borderId="0" xfId="0" applyFont="1" applyBorder="1" applyAlignment="1">
      <alignment wrapText="1"/>
    </xf>
    <xf numFmtId="0" fontId="13" fillId="0" borderId="0" xfId="0" applyFont="1" applyBorder="1" applyAlignment="1">
      <alignment wrapText="1"/>
    </xf>
    <xf numFmtId="0" fontId="13" fillId="0" borderId="0" xfId="0" applyFont="1" applyFill="1" applyBorder="1" applyAlignment="1">
      <alignment horizontal="left" wrapText="1"/>
    </xf>
    <xf numFmtId="0" fontId="13" fillId="0" borderId="0" xfId="0" applyFont="1" applyFill="1" applyBorder="1" applyAlignment="1">
      <alignment wrapText="1"/>
    </xf>
    <xf numFmtId="0" fontId="20" fillId="0" borderId="0" xfId="0" applyFont="1" applyBorder="1" applyAlignment="1">
      <alignment horizontal="center" vertical="center" wrapText="1"/>
    </xf>
    <xf numFmtId="0" fontId="20" fillId="0" borderId="0" xfId="0" applyFont="1" applyBorder="1" applyAlignment="1">
      <alignment wrapText="1"/>
    </xf>
    <xf numFmtId="0" fontId="21" fillId="0" borderId="0" xfId="0" applyFont="1" applyFill="1" applyBorder="1"/>
    <xf numFmtId="0" fontId="22" fillId="0" borderId="0" xfId="0" applyFont="1" applyBorder="1" applyAlignment="1">
      <alignment wrapText="1"/>
    </xf>
    <xf numFmtId="0" fontId="9" fillId="4" borderId="0" xfId="0" applyFont="1" applyFill="1" applyBorder="1"/>
    <xf numFmtId="49" fontId="12" fillId="4" borderId="8" xfId="0" applyNumberFormat="1" applyFont="1" applyFill="1" applyBorder="1" applyAlignment="1">
      <alignment horizontal="center" vertical="center" wrapText="1"/>
    </xf>
    <xf numFmtId="0" fontId="12" fillId="0" borderId="8" xfId="0" applyFont="1" applyFill="1" applyBorder="1" applyAlignment="1">
      <alignment horizontal="center" vertical="center" wrapText="1"/>
    </xf>
    <xf numFmtId="49" fontId="12" fillId="4" borderId="7" xfId="0" applyNumberFormat="1"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7" xfId="0" applyFont="1" applyFill="1" applyBorder="1" applyAlignment="1">
      <alignment horizontal="center" vertical="center" wrapText="1"/>
    </xf>
    <xf numFmtId="0" fontId="9" fillId="0" borderId="0" xfId="0" applyFont="1" applyFill="1" applyBorder="1"/>
    <xf numFmtId="0" fontId="19" fillId="2" borderId="1" xfId="0" applyFont="1" applyFill="1" applyBorder="1" applyAlignment="1">
      <alignment horizontal="center" vertical="center"/>
    </xf>
    <xf numFmtId="164" fontId="23" fillId="0" borderId="9" xfId="0" applyNumberFormat="1" applyFont="1" applyFill="1" applyBorder="1" applyAlignment="1">
      <alignment horizontal="center" vertical="center"/>
    </xf>
    <xf numFmtId="164" fontId="12" fillId="3" borderId="1" xfId="0" applyNumberFormat="1" applyFont="1" applyFill="1" applyBorder="1" applyAlignment="1">
      <alignment horizontal="center" vertical="center" wrapText="1"/>
    </xf>
    <xf numFmtId="164" fontId="12" fillId="3" borderId="3" xfId="0" applyNumberFormat="1" applyFont="1" applyFill="1" applyBorder="1" applyAlignment="1">
      <alignment horizontal="center" vertical="center" wrapText="1"/>
    </xf>
    <xf numFmtId="0" fontId="12" fillId="4" borderId="0" xfId="0" applyFont="1" applyFill="1" applyBorder="1" applyAlignment="1">
      <alignment horizontal="center"/>
    </xf>
    <xf numFmtId="0" fontId="11" fillId="2" borderId="1" xfId="0" applyNumberFormat="1" applyFont="1" applyFill="1" applyBorder="1" applyAlignment="1">
      <alignment horizontal="center" vertical="center"/>
    </xf>
    <xf numFmtId="0" fontId="12" fillId="0" borderId="5" xfId="0" applyFont="1" applyFill="1" applyBorder="1" applyAlignment="1">
      <alignment vertical="center" wrapText="1"/>
    </xf>
    <xf numFmtId="49" fontId="14" fillId="0" borderId="0" xfId="0" applyNumberFormat="1" applyFont="1" applyFill="1" applyBorder="1" applyAlignment="1">
      <alignment horizontal="center" vertical="center" wrapText="1"/>
    </xf>
    <xf numFmtId="0" fontId="23" fillId="0" borderId="0" xfId="0" applyFont="1" applyFill="1" applyBorder="1" applyAlignment="1">
      <alignment horizontal="left"/>
    </xf>
    <xf numFmtId="0" fontId="12" fillId="0" borderId="0" xfId="0" applyFont="1" applyFill="1" applyBorder="1" applyAlignment="1" applyProtection="1">
      <alignment vertical="center" wrapText="1"/>
    </xf>
    <xf numFmtId="0" fontId="12" fillId="0" borderId="0" xfId="0" applyFont="1" applyFill="1" applyBorder="1" applyAlignment="1">
      <alignment horizontal="center"/>
    </xf>
    <xf numFmtId="0" fontId="12" fillId="8" borderId="0" xfId="0" applyFont="1" applyFill="1" applyBorder="1" applyAlignment="1">
      <alignment horizontal="center"/>
    </xf>
    <xf numFmtId="0" fontId="12" fillId="8" borderId="1" xfId="0" applyFont="1" applyFill="1" applyBorder="1" applyAlignment="1">
      <alignment vertical="center" wrapText="1"/>
    </xf>
    <xf numFmtId="164" fontId="12" fillId="7" borderId="1" xfId="0" applyNumberFormat="1" applyFont="1" applyFill="1" applyBorder="1" applyAlignment="1" applyProtection="1">
      <alignment horizontal="center" vertical="center"/>
      <protection locked="0"/>
    </xf>
    <xf numFmtId="165" fontId="12" fillId="8" borderId="1" xfId="0" applyNumberFormat="1" applyFont="1" applyFill="1" applyBorder="1" applyAlignment="1">
      <alignment horizontal="center" vertical="center" wrapText="1"/>
    </xf>
    <xf numFmtId="0" fontId="12" fillId="8" borderId="1" xfId="0" applyFont="1" applyFill="1" applyBorder="1" applyAlignment="1">
      <alignment horizontal="left" vertical="center" wrapText="1"/>
    </xf>
    <xf numFmtId="49" fontId="12" fillId="3" borderId="4" xfId="0" applyNumberFormat="1" applyFont="1" applyFill="1" applyBorder="1" applyAlignment="1">
      <alignment horizontal="center" vertical="center" wrapText="1"/>
    </xf>
    <xf numFmtId="0" fontId="0" fillId="0" borderId="0" xfId="0" applyFill="1" applyBorder="1" applyAlignment="1">
      <alignment horizontal="left"/>
    </xf>
    <xf numFmtId="0" fontId="0" fillId="0" borderId="0" xfId="0" applyBorder="1" applyAlignment="1">
      <alignment horizontal="left"/>
    </xf>
    <xf numFmtId="0" fontId="0" fillId="8" borderId="0" xfId="0" applyFill="1" applyBorder="1" applyAlignment="1">
      <alignment horizontal="left"/>
    </xf>
    <xf numFmtId="0" fontId="12" fillId="0" borderId="0" xfId="0" applyFont="1" applyBorder="1" applyAlignment="1">
      <alignment horizontal="left"/>
    </xf>
    <xf numFmtId="0" fontId="3" fillId="0" borderId="0" xfId="0" applyFont="1" applyBorder="1" applyAlignment="1">
      <alignment horizontal="left"/>
    </xf>
    <xf numFmtId="0" fontId="23" fillId="0" borderId="0" xfId="0" applyFont="1" applyFill="1" applyBorder="1" applyAlignment="1">
      <alignment horizontal="left" wrapText="1"/>
    </xf>
    <xf numFmtId="164" fontId="23" fillId="0" borderId="9" xfId="0" applyNumberFormat="1" applyFont="1" applyFill="1" applyBorder="1" applyAlignment="1">
      <alignment horizontal="center" vertical="center" wrapText="1"/>
    </xf>
    <xf numFmtId="0" fontId="25" fillId="9" borderId="0" xfId="1" applyBorder="1" applyAlignment="1">
      <alignment horizontal="center" vertical="center" wrapText="1"/>
    </xf>
    <xf numFmtId="164" fontId="26" fillId="10" borderId="11" xfId="2" applyNumberFormat="1" applyAlignment="1">
      <alignment horizontal="center" vertical="center"/>
    </xf>
    <xf numFmtId="49" fontId="26" fillId="10" borderId="11" xfId="2" applyNumberFormat="1" applyAlignment="1">
      <alignment horizontal="center" vertical="center" wrapText="1"/>
    </xf>
    <xf numFmtId="0" fontId="12" fillId="5" borderId="1" xfId="0" applyFont="1" applyFill="1" applyBorder="1" applyAlignment="1">
      <alignment vertical="center" wrapText="1"/>
    </xf>
    <xf numFmtId="0" fontId="12" fillId="5" borderId="1" xfId="0" applyFont="1" applyFill="1" applyBorder="1" applyAlignment="1">
      <alignment horizontal="center" vertical="center" wrapText="1"/>
    </xf>
    <xf numFmtId="0" fontId="12" fillId="5" borderId="1" xfId="0" applyNumberFormat="1" applyFont="1" applyFill="1" applyBorder="1" applyAlignment="1">
      <alignment horizontal="center" vertical="center" wrapText="1"/>
    </xf>
    <xf numFmtId="0" fontId="12" fillId="5" borderId="1" xfId="0" applyFont="1" applyFill="1" applyBorder="1" applyAlignment="1" applyProtection="1">
      <alignment horizontal="center" vertical="center" wrapText="1"/>
      <protection locked="0"/>
    </xf>
    <xf numFmtId="0" fontId="12" fillId="5" borderId="0" xfId="0" applyFont="1" applyFill="1" applyBorder="1"/>
    <xf numFmtId="0" fontId="12" fillId="5" borderId="1" xfId="0" applyFont="1" applyFill="1" applyBorder="1" applyAlignment="1" applyProtection="1">
      <alignment horizontal="center" vertical="center"/>
      <protection locked="0"/>
    </xf>
    <xf numFmtId="49" fontId="13" fillId="5" borderId="1" xfId="0" applyNumberFormat="1" applyFont="1" applyFill="1" applyBorder="1" applyAlignment="1">
      <alignment horizontal="center" vertical="center"/>
    </xf>
    <xf numFmtId="0" fontId="12" fillId="8" borderId="1" xfId="0" applyFont="1" applyFill="1" applyBorder="1" applyAlignment="1">
      <alignment horizontal="right" vertical="center" wrapText="1" indent="1"/>
    </xf>
    <xf numFmtId="49" fontId="12" fillId="8" borderId="0" xfId="0" applyNumberFormat="1" applyFont="1" applyFill="1" applyBorder="1" applyAlignment="1">
      <alignment horizontal="center" vertical="center"/>
    </xf>
    <xf numFmtId="164" fontId="12" fillId="8" borderId="1" xfId="0" applyNumberFormat="1" applyFont="1" applyFill="1" applyBorder="1" applyAlignment="1" applyProtection="1">
      <alignment horizontal="center" vertical="center"/>
      <protection locked="0"/>
    </xf>
    <xf numFmtId="6" fontId="12" fillId="8" borderId="1" xfId="0" applyNumberFormat="1" applyFont="1" applyFill="1" applyBorder="1" applyAlignment="1">
      <alignment horizontal="center" vertical="center"/>
    </xf>
    <xf numFmtId="164" fontId="12" fillId="5" borderId="1" xfId="0" applyNumberFormat="1" applyFont="1" applyFill="1" applyBorder="1" applyAlignment="1">
      <alignment horizontal="center" vertical="center"/>
    </xf>
    <xf numFmtId="165" fontId="12" fillId="5" borderId="1" xfId="0" applyNumberFormat="1" applyFont="1" applyFill="1" applyBorder="1" applyAlignment="1">
      <alignment horizontal="center" vertical="center" wrapText="1"/>
    </xf>
    <xf numFmtId="49" fontId="12" fillId="5" borderId="4" xfId="0" applyNumberFormat="1" applyFont="1" applyFill="1" applyBorder="1" applyAlignment="1">
      <alignment horizontal="center" vertical="center" wrapText="1"/>
    </xf>
    <xf numFmtId="49" fontId="24" fillId="8" borderId="1" xfId="0" applyNumberFormat="1" applyFont="1" applyFill="1" applyBorder="1" applyAlignment="1">
      <alignment horizontal="center" vertical="center"/>
    </xf>
    <xf numFmtId="49" fontId="25" fillId="8" borderId="1" xfId="1" applyNumberFormat="1" applyFill="1" applyBorder="1" applyAlignment="1">
      <alignment horizontal="center" vertical="center"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Border="1" applyAlignment="1">
      <alignment wrapText="1"/>
    </xf>
    <xf numFmtId="0" fontId="12" fillId="8" borderId="1" xfId="0" applyFont="1" applyFill="1" applyBorder="1" applyAlignment="1">
      <alignment horizontal="center" vertical="center" wrapText="1"/>
    </xf>
    <xf numFmtId="49" fontId="12" fillId="8" borderId="1" xfId="0" quotePrefix="1" applyNumberFormat="1" applyFont="1" applyFill="1" applyBorder="1" applyAlignment="1">
      <alignment horizontal="center" vertical="center" wrapText="1"/>
    </xf>
    <xf numFmtId="0" fontId="23" fillId="8" borderId="0" xfId="0" applyFont="1" applyFill="1" applyBorder="1" applyAlignment="1">
      <alignment horizontal="left" wrapText="1"/>
    </xf>
    <xf numFmtId="0" fontId="12" fillId="8" borderId="1" xfId="0" applyNumberFormat="1" applyFont="1" applyFill="1" applyBorder="1" applyAlignment="1">
      <alignment horizontal="center" vertical="center" wrapText="1"/>
    </xf>
    <xf numFmtId="0" fontId="23" fillId="0" borderId="0" xfId="0" applyFont="1" applyBorder="1" applyAlignment="1"/>
    <xf numFmtId="0" fontId="23" fillId="8" borderId="0" xfId="0" applyFont="1" applyFill="1" applyBorder="1" applyAlignment="1">
      <alignment wrapText="1"/>
    </xf>
    <xf numFmtId="0" fontId="23" fillId="8" borderId="0" xfId="0" applyFont="1" applyFill="1" applyBorder="1" applyAlignment="1"/>
    <xf numFmtId="0" fontId="23" fillId="0" borderId="0" xfId="0" applyFont="1" applyFill="1" applyBorder="1" applyAlignment="1"/>
    <xf numFmtId="0" fontId="23" fillId="0" borderId="0" xfId="0" applyFont="1" applyFill="1" applyBorder="1" applyAlignment="1">
      <alignment wrapText="1"/>
    </xf>
    <xf numFmtId="0" fontId="23" fillId="0" borderId="0" xfId="0" applyFont="1" applyBorder="1" applyAlignment="1">
      <alignment wrapText="1"/>
    </xf>
    <xf numFmtId="0" fontId="11" fillId="2" borderId="13" xfId="0" applyFont="1" applyFill="1" applyBorder="1" applyAlignment="1" applyProtection="1">
      <alignment vertical="center" wrapText="1"/>
    </xf>
    <xf numFmtId="0" fontId="11" fillId="2" borderId="12" xfId="0" applyNumberFormat="1" applyFont="1" applyFill="1" applyBorder="1" applyAlignment="1" applyProtection="1">
      <alignment horizontal="center" vertical="center"/>
    </xf>
    <xf numFmtId="0" fontId="11" fillId="2" borderId="14" xfId="0" applyNumberFormat="1" applyFont="1" applyFill="1" applyBorder="1" applyAlignment="1" applyProtection="1">
      <alignment horizontal="center" vertical="center" wrapText="1"/>
    </xf>
    <xf numFmtId="49" fontId="12" fillId="0" borderId="0" xfId="0" applyNumberFormat="1"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protection locked="0"/>
    </xf>
    <xf numFmtId="0" fontId="11" fillId="2" borderId="12" xfId="0" applyNumberFormat="1" applyFont="1" applyFill="1" applyBorder="1" applyAlignment="1" applyProtection="1">
      <alignment horizontal="center" vertical="center" wrapText="1"/>
    </xf>
    <xf numFmtId="164" fontId="12" fillId="8" borderId="0" xfId="0" applyNumberFormat="1" applyFont="1" applyFill="1" applyBorder="1" applyAlignment="1">
      <alignment horizontal="center" vertical="center"/>
    </xf>
    <xf numFmtId="0" fontId="0" fillId="0" borderId="0" xfId="0" applyBorder="1" applyAlignment="1">
      <alignment horizontal="center"/>
    </xf>
    <xf numFmtId="0" fontId="12" fillId="11" borderId="1" xfId="0" applyFont="1" applyFill="1" applyBorder="1" applyAlignment="1" applyProtection="1">
      <alignment vertical="center" wrapText="1"/>
    </xf>
    <xf numFmtId="0" fontId="12" fillId="11" borderId="3" xfId="0" applyFont="1" applyFill="1" applyBorder="1" applyAlignment="1" applyProtection="1">
      <alignment vertical="center" wrapText="1"/>
    </xf>
    <xf numFmtId="0" fontId="12" fillId="11" borderId="1" xfId="0" applyFont="1" applyFill="1" applyBorder="1" applyAlignment="1">
      <alignment vertical="center" wrapText="1"/>
    </xf>
    <xf numFmtId="0" fontId="12" fillId="11" borderId="1" xfId="0" applyFont="1" applyFill="1" applyBorder="1" applyAlignment="1">
      <alignment horizontal="left" vertical="center" wrapText="1"/>
    </xf>
    <xf numFmtId="0" fontId="12" fillId="8" borderId="1" xfId="0" applyNumberFormat="1" applyFont="1" applyFill="1" applyBorder="1" applyAlignment="1" applyProtection="1">
      <alignment horizontal="center" vertical="center" wrapText="1"/>
    </xf>
    <xf numFmtId="0" fontId="12" fillId="8" borderId="1" xfId="0" applyFont="1" applyFill="1" applyBorder="1" applyAlignment="1" applyProtection="1">
      <alignment horizontal="center" vertical="center"/>
      <protection locked="0"/>
    </xf>
    <xf numFmtId="49" fontId="12" fillId="8" borderId="1" xfId="0" applyNumberFormat="1" applyFont="1" applyFill="1" applyBorder="1" applyAlignment="1" applyProtection="1">
      <alignment horizontal="center" vertical="center" wrapText="1"/>
      <protection locked="0"/>
    </xf>
    <xf numFmtId="0" fontId="12" fillId="8" borderId="1" xfId="0" applyFont="1" applyFill="1" applyBorder="1" applyAlignment="1" applyProtection="1">
      <alignment horizontal="center" vertical="center" wrapText="1"/>
      <protection locked="0"/>
    </xf>
    <xf numFmtId="49" fontId="12" fillId="8" borderId="3" xfId="0" applyNumberFormat="1" applyFont="1" applyFill="1" applyBorder="1" applyAlignment="1" applyProtection="1">
      <alignment horizontal="center" vertical="center"/>
      <protection locked="0"/>
    </xf>
    <xf numFmtId="49" fontId="12" fillId="8" borderId="1" xfId="0" applyNumberFormat="1" applyFont="1" applyFill="1" applyBorder="1" applyAlignment="1" applyProtection="1">
      <alignment horizontal="center" vertical="center"/>
      <protection locked="0"/>
    </xf>
    <xf numFmtId="0" fontId="12" fillId="8" borderId="3" xfId="0" applyNumberFormat="1" applyFont="1" applyFill="1" applyBorder="1" applyAlignment="1" applyProtection="1">
      <alignment horizontal="center" vertical="center" wrapText="1"/>
    </xf>
    <xf numFmtId="49" fontId="12" fillId="8" borderId="3" xfId="0" applyNumberFormat="1" applyFont="1" applyFill="1" applyBorder="1" applyAlignment="1" applyProtection="1">
      <alignment horizontal="center" vertical="center" wrapText="1"/>
      <protection locked="0"/>
    </xf>
    <xf numFmtId="0" fontId="13" fillId="8" borderId="1" xfId="0" applyNumberFormat="1" applyFont="1" applyFill="1" applyBorder="1" applyAlignment="1" applyProtection="1">
      <alignment horizontal="center" vertical="center" wrapText="1"/>
      <protection locked="0"/>
    </xf>
    <xf numFmtId="0" fontId="9" fillId="0" borderId="0" xfId="0" applyFont="1" applyFill="1" applyBorder="1" applyAlignment="1">
      <alignment horizontal="center" vertical="center"/>
    </xf>
    <xf numFmtId="0" fontId="0" fillId="8" borderId="0" xfId="0" applyFill="1" applyBorder="1" applyAlignment="1">
      <alignment horizontal="center" vertical="center"/>
    </xf>
    <xf numFmtId="0" fontId="0" fillId="0" borderId="0" xfId="0" applyFill="1" applyBorder="1" applyAlignment="1">
      <alignment horizontal="center" vertical="center"/>
    </xf>
    <xf numFmtId="0" fontId="23" fillId="0" borderId="0" xfId="0" applyFont="1" applyFill="1" applyBorder="1" applyAlignment="1">
      <alignment horizontal="center" vertical="center"/>
    </xf>
    <xf numFmtId="0" fontId="12" fillId="8" borderId="0" xfId="0" applyFont="1" applyFill="1" applyBorder="1" applyAlignment="1">
      <alignment horizontal="center" vertical="center"/>
    </xf>
    <xf numFmtId="0" fontId="12" fillId="0" borderId="1" xfId="0" applyNumberFormat="1" applyFont="1" applyFill="1" applyBorder="1" applyAlignment="1" applyProtection="1">
      <alignment horizontal="center" vertical="center" wrapText="1"/>
      <protection locked="0"/>
    </xf>
    <xf numFmtId="0" fontId="21" fillId="8" borderId="0" xfId="1" applyFont="1" applyFill="1" applyBorder="1" applyAlignment="1">
      <alignment horizontal="center" vertical="center" wrapText="1"/>
    </xf>
    <xf numFmtId="0" fontId="13" fillId="0" borderId="0" xfId="0" applyFont="1" applyBorder="1" applyAlignment="1" applyProtection="1">
      <alignment vertical="center" wrapText="1"/>
    </xf>
    <xf numFmtId="0" fontId="0" fillId="5" borderId="0" xfId="0" applyFill="1" applyBorder="1"/>
    <xf numFmtId="0" fontId="11" fillId="0" borderId="0"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27" fillId="2" borderId="1" xfId="0" applyFont="1" applyFill="1" applyBorder="1" applyAlignment="1">
      <alignment vertical="center"/>
    </xf>
    <xf numFmtId="0" fontId="27" fillId="2" borderId="1" xfId="0" applyFont="1" applyFill="1" applyBorder="1" applyAlignment="1">
      <alignment horizontal="center" vertical="center"/>
    </xf>
    <xf numFmtId="0" fontId="25" fillId="9" borderId="1" xfId="1" applyBorder="1" applyAlignment="1">
      <alignment horizontal="center" vertical="center" wrapText="1"/>
    </xf>
    <xf numFmtId="49" fontId="25" fillId="9" borderId="1" xfId="1" applyNumberFormat="1" applyBorder="1" applyAlignment="1">
      <alignment horizontal="center" vertical="center" wrapText="1"/>
    </xf>
    <xf numFmtId="3" fontId="12" fillId="0" borderId="0" xfId="0" applyNumberFormat="1" applyFont="1" applyBorder="1"/>
    <xf numFmtId="3" fontId="12" fillId="0" borderId="0" xfId="0" applyNumberFormat="1" applyFont="1" applyBorder="1" applyAlignment="1">
      <alignment horizontal="left"/>
    </xf>
    <xf numFmtId="0" fontId="25" fillId="9" borderId="7" xfId="1" applyBorder="1" applyAlignment="1">
      <alignment horizontal="center" vertical="center" wrapText="1"/>
    </xf>
    <xf numFmtId="0" fontId="0" fillId="0" borderId="0" xfId="0" applyAlignment="1">
      <alignment wrapText="1"/>
    </xf>
    <xf numFmtId="49" fontId="12" fillId="8" borderId="0"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0" xfId="0" applyFont="1" applyAlignment="1">
      <alignment horizontal="center" vertical="center" wrapText="1"/>
    </xf>
    <xf numFmtId="0" fontId="28" fillId="0" borderId="10" xfId="0" applyFont="1" applyFill="1" applyBorder="1" applyAlignment="1">
      <alignment horizontal="center" vertical="center" wrapText="1"/>
    </xf>
    <xf numFmtId="0" fontId="29" fillId="9" borderId="10" xfId="1" applyFont="1" applyBorder="1" applyAlignment="1">
      <alignment horizontal="center" vertical="center" wrapText="1"/>
    </xf>
    <xf numFmtId="49" fontId="28"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0" xfId="0" applyFont="1" applyBorder="1" applyAlignment="1">
      <alignment horizontal="center" vertical="center"/>
    </xf>
    <xf numFmtId="0" fontId="30" fillId="0" borderId="0" xfId="0" applyFont="1" applyBorder="1" applyAlignment="1">
      <alignment horizontal="center" vertical="center"/>
    </xf>
    <xf numFmtId="0" fontId="31" fillId="0" borderId="0" xfId="0" applyFont="1" applyAlignment="1">
      <alignment horizontal="center" vertical="center" wrapText="1"/>
    </xf>
    <xf numFmtId="0" fontId="32" fillId="12" borderId="1" xfId="3" applyBorder="1" applyAlignment="1">
      <alignment vertical="center" wrapText="1"/>
    </xf>
    <xf numFmtId="0" fontId="12" fillId="0" borderId="0" xfId="0" applyFont="1" applyAlignment="1">
      <alignment vertical="center"/>
    </xf>
    <xf numFmtId="0" fontId="12" fillId="0" borderId="0" xfId="0" applyFont="1" applyAlignment="1">
      <alignment vertical="center" wrapText="1"/>
    </xf>
    <xf numFmtId="0" fontId="32" fillId="12" borderId="0" xfId="3" applyAlignment="1">
      <alignment vertical="center" wrapText="1"/>
    </xf>
    <xf numFmtId="0" fontId="32" fillId="12" borderId="1" xfId="3" applyBorder="1" applyAlignment="1">
      <alignment horizontal="left" vertical="center" wrapText="1"/>
    </xf>
    <xf numFmtId="0" fontId="12" fillId="0" borderId="1" xfId="0" applyFont="1" applyBorder="1" applyAlignment="1">
      <alignment horizontal="left" vertical="center"/>
    </xf>
    <xf numFmtId="0" fontId="1" fillId="0" borderId="0" xfId="0" applyFont="1"/>
    <xf numFmtId="166" fontId="12" fillId="0" borderId="0" xfId="0" applyNumberFormat="1" applyFont="1" applyBorder="1" applyAlignment="1" applyProtection="1">
      <alignment horizontal="center" vertical="center"/>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cellXfs>
  <cellStyles count="4">
    <cellStyle name="Eingabe" xfId="2" builtinId="20"/>
    <cellStyle name="Gut" xfId="3" builtinId="26"/>
    <cellStyle name="Schlecht" xfId="1" builtinId="27"/>
    <cellStyle name="Standard" xfId="0" builtinId="0"/>
  </cellStyles>
  <dxfs count="1191">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BFB088"/>
      <rgbColor rgb="0000FFFF"/>
      <rgbColor rgb="006E0717"/>
      <rgbColor rgb="00008000"/>
      <rgbColor rgb="001D2D4B"/>
      <rgbColor rgb="00808000"/>
      <rgbColor rgb="00800080"/>
      <rgbColor rgb="00008080"/>
      <rgbColor rgb="00D6D6D6"/>
      <rgbColor rgb="00777777"/>
      <rgbColor rgb="001D2D4B"/>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7D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D2D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20" dropStyle="combo" dx="16" fmlaLink="'PHV-Daten'!$AT$2" fmlaRange="Gesmatrix" sel="1" val="0"/>
</file>

<file path=xl/ctrlProps/ctrlProp2.xml><?xml version="1.0" encoding="utf-8"?>
<formControlPr xmlns="http://schemas.microsoft.com/office/spreadsheetml/2009/9/main" objectType="Drop" dropLines="20" dropStyle="combo" dx="16" fmlaLink="'PHV-Daten'!$AU$2" fmlaRange="Gesmatrix" sel="1" val="0"/>
</file>

<file path=xl/ctrlProps/ctrlProp3.xml><?xml version="1.0" encoding="utf-8"?>
<formControlPr xmlns="http://schemas.microsoft.com/office/spreadsheetml/2009/9/main" objectType="Drop" dropLines="20" dropStyle="combo" dx="16" fmlaLink="'PHV-Daten'!$AV$2" fmlaRange="Gesmatrix" sel="1" val="0"/>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xdr:row>
          <xdr:rowOff>28575</xdr:rowOff>
        </xdr:from>
        <xdr:to>
          <xdr:col>1</xdr:col>
          <xdr:colOff>1428750</xdr:colOff>
          <xdr:row>2</xdr:row>
          <xdr:rowOff>257175</xdr:rowOff>
        </xdr:to>
        <xdr:sp macro="" textlink="">
          <xdr:nvSpPr>
            <xdr:cNvPr id="4097" name="Drop Down 1" hidden="1">
              <a:extLst>
                <a:ext uri="{63B3BB69-23CF-44E3-9099-C40C66FF867C}">
                  <a14:compatExt spid="_x0000_s4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xdr:row>
          <xdr:rowOff>28575</xdr:rowOff>
        </xdr:from>
        <xdr:to>
          <xdr:col>2</xdr:col>
          <xdr:colOff>1428750</xdr:colOff>
          <xdr:row>2</xdr:row>
          <xdr:rowOff>247650</xdr:rowOff>
        </xdr:to>
        <xdr:sp macro="" textlink="">
          <xdr:nvSpPr>
            <xdr:cNvPr id="4098" name="Drop Down 2" hidden="1">
              <a:extLst>
                <a:ext uri="{63B3BB69-23CF-44E3-9099-C40C66FF867C}">
                  <a14:compatExt spid="_x0000_s40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xdr:row>
          <xdr:rowOff>28575</xdr:rowOff>
        </xdr:from>
        <xdr:to>
          <xdr:col>3</xdr:col>
          <xdr:colOff>1428750</xdr:colOff>
          <xdr:row>2</xdr:row>
          <xdr:rowOff>247650</xdr:rowOff>
        </xdr:to>
        <xdr:sp macro="" textlink="">
          <xdr:nvSpPr>
            <xdr:cNvPr id="4099" name="Drop Down 3" hidden="1">
              <a:extLst>
                <a:ext uri="{63B3BB69-23CF-44E3-9099-C40C66FF867C}">
                  <a14:compatExt spid="_x0000_s40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82"/>
  <sheetViews>
    <sheetView showGridLines="0" tabSelected="1" zoomScaleNormal="100" zoomScaleSheetLayoutView="100" workbookViewId="0">
      <selection activeCell="A80" sqref="A80:XFD80"/>
    </sheetView>
  </sheetViews>
  <sheetFormatPr baseColWidth="10" defaultRowHeight="12.75"/>
  <cols>
    <col min="1" max="1" width="39.7109375" style="145" customWidth="1"/>
    <col min="2" max="5" width="24.28515625" style="145" customWidth="1"/>
    <col min="6" max="16384" width="11.42578125" style="145"/>
  </cols>
  <sheetData>
    <row r="1" spans="1:5" ht="12" customHeight="1">
      <c r="A1" s="144"/>
      <c r="B1" s="144"/>
      <c r="C1" s="144"/>
      <c r="D1" s="144"/>
      <c r="E1" s="144"/>
    </row>
    <row r="2" spans="1:5" s="146" customFormat="1" ht="20.100000000000001" customHeight="1">
      <c r="A2" s="26" t="s">
        <v>163</v>
      </c>
      <c r="B2" s="316"/>
      <c r="C2" s="317"/>
      <c r="D2" s="26" t="s">
        <v>164</v>
      </c>
      <c r="E2" s="27"/>
    </row>
    <row r="3" spans="1:5" ht="22.5" customHeight="1">
      <c r="A3" s="147"/>
      <c r="B3"/>
      <c r="C3" s="148"/>
    </row>
    <row r="4" spans="1:5" s="144" customFormat="1" ht="20.100000000000001" customHeight="1">
      <c r="A4" s="149"/>
      <c r="B4" s="150" t="str">
        <f>Auswahl1</f>
        <v>keine</v>
      </c>
      <c r="C4" s="150" t="str">
        <f>Auswahl2</f>
        <v>keine</v>
      </c>
      <c r="D4" s="150" t="str">
        <f>Auswahl3</f>
        <v>keine</v>
      </c>
      <c r="E4" s="33" t="s">
        <v>558</v>
      </c>
    </row>
    <row r="5" spans="1:5" s="144" customFormat="1" ht="19.5" customHeight="1">
      <c r="A5" s="282" t="s">
        <v>8519</v>
      </c>
      <c r="B5" s="280"/>
      <c r="C5" s="280"/>
      <c r="D5" s="280"/>
      <c r="E5" s="74"/>
    </row>
    <row r="6" spans="1:5" s="144" customFormat="1" ht="10.5" customHeight="1">
      <c r="A6" s="26"/>
      <c r="B6" s="315"/>
      <c r="C6" s="315"/>
      <c r="D6" s="315"/>
      <c r="E6" s="315"/>
    </row>
    <row r="7" spans="1:5" s="144" customFormat="1" ht="20.100000000000001" customHeight="1">
      <c r="A7" s="254" t="s">
        <v>7851</v>
      </c>
      <c r="B7" s="255" t="str">
        <f>B4</f>
        <v>keine</v>
      </c>
      <c r="C7" s="255" t="str">
        <f>C4</f>
        <v>keine</v>
      </c>
      <c r="D7" s="255" t="str">
        <f>D4</f>
        <v>keine</v>
      </c>
      <c r="E7" s="255" t="str">
        <f>E4</f>
        <v>Individuell</v>
      </c>
    </row>
    <row r="8" spans="1:5" s="144" customFormat="1" ht="50.1" customHeight="1">
      <c r="A8" s="154" t="s">
        <v>2451</v>
      </c>
      <c r="B8" s="155" t="str">
        <f>HLOOKUP(Auswahl1,VergleichMatrix,7)</f>
        <v>-</v>
      </c>
      <c r="C8" s="155" t="str">
        <f>HLOOKUP(Auswahl2,VergleichMatrix,7)</f>
        <v>-</v>
      </c>
      <c r="D8" s="155" t="str">
        <f>HLOOKUP(Auswahl3,VergleichMatrix,7)</f>
        <v>-</v>
      </c>
      <c r="E8" s="140"/>
    </row>
    <row r="9" spans="1:5" s="144" customFormat="1" ht="30" customHeight="1">
      <c r="A9" s="156" t="s">
        <v>66</v>
      </c>
      <c r="B9" s="151" t="str">
        <f>HLOOKUP(Auswahl1,VergleichMatrix,9)</f>
        <v>-</v>
      </c>
      <c r="C9" s="151" t="str">
        <f>HLOOKUP(Auswahl2,VergleichMatrix,9)</f>
        <v>-</v>
      </c>
      <c r="D9" s="151" t="str">
        <f>HLOOKUP(Auswahl3,VergleichMatrix,9)</f>
        <v>-</v>
      </c>
      <c r="E9" s="36"/>
    </row>
    <row r="10" spans="1:5" s="144" customFormat="1" ht="30" customHeight="1">
      <c r="A10" s="156" t="s">
        <v>6294</v>
      </c>
      <c r="B10" s="151" t="str">
        <f>HLOOKUP(Auswahl1,VergleichMatrix,11)</f>
        <v>-</v>
      </c>
      <c r="C10" s="151" t="str">
        <f>HLOOKUP(Auswahl2,VergleichMatrix,11)</f>
        <v>-</v>
      </c>
      <c r="D10" s="151" t="str">
        <f>HLOOKUP(Auswahl3,VergleichMatrix,11)</f>
        <v>-</v>
      </c>
      <c r="E10" s="36"/>
    </row>
    <row r="11" spans="1:5" s="144" customFormat="1" ht="30" customHeight="1">
      <c r="A11" s="262" t="s">
        <v>75</v>
      </c>
      <c r="B11" s="266" t="str">
        <f>HLOOKUP(Auswahl1,VergleichMatrix,13)</f>
        <v>-</v>
      </c>
      <c r="C11" s="266" t="str">
        <f>HLOOKUP(Auswahl2,VergleichMatrix,13)</f>
        <v>-</v>
      </c>
      <c r="D11" s="266" t="str">
        <f>HLOOKUP(Auswahl3,VergleichMatrix,13)</f>
        <v>-</v>
      </c>
      <c r="E11" s="267"/>
    </row>
    <row r="12" spans="1:5" s="144" customFormat="1" ht="41.25" customHeight="1">
      <c r="A12" s="156" t="s">
        <v>19</v>
      </c>
      <c r="B12" s="151" t="str">
        <f>HLOOKUP(Auswahl1,VergleichMatrix,15)</f>
        <v>-</v>
      </c>
      <c r="C12" s="151" t="str">
        <f>HLOOKUP(Auswahl2,VergleichMatrix,15)</f>
        <v>-</v>
      </c>
      <c r="D12" s="151" t="str">
        <f>HLOOKUP(Auswahl3,VergleichMatrix,15)</f>
        <v>-</v>
      </c>
      <c r="E12" s="36"/>
    </row>
    <row r="13" spans="1:5" s="144" customFormat="1" ht="39" customHeight="1">
      <c r="A13" s="262" t="s">
        <v>190</v>
      </c>
      <c r="B13" s="266" t="str">
        <f>HLOOKUP(Auswahl1,VergleichMatrix,17)</f>
        <v>-</v>
      </c>
      <c r="C13" s="266" t="str">
        <f>HLOOKUP(Auswahl2,VergleichMatrix,17)</f>
        <v>-</v>
      </c>
      <c r="D13" s="266" t="str">
        <f>HLOOKUP(Auswahl3,VergleichMatrix,17)</f>
        <v>-</v>
      </c>
      <c r="E13" s="268"/>
    </row>
    <row r="14" spans="1:5" s="144" customFormat="1" ht="45">
      <c r="A14" s="210" t="s">
        <v>6453</v>
      </c>
      <c r="B14" s="151" t="str">
        <f>HLOOKUP(Auswahl1,VergleichMatrix,19)</f>
        <v>-</v>
      </c>
      <c r="C14" s="151" t="str">
        <f>HLOOKUP(Auswahl2,VergleichMatrix,19)</f>
        <v>-</v>
      </c>
      <c r="D14" s="151" t="str">
        <f>HLOOKUP(Auswahl3,VergleichMatrix,19)</f>
        <v>-</v>
      </c>
      <c r="E14" s="75"/>
    </row>
    <row r="15" spans="1:5" s="157" customFormat="1" ht="30" customHeight="1">
      <c r="A15" s="44" t="s">
        <v>7723</v>
      </c>
      <c r="B15" s="151" t="str">
        <f>HLOOKUP(Auswahl1,VergleichMatrix,21)</f>
        <v>-</v>
      </c>
      <c r="C15" s="151" t="str">
        <f>HLOOKUP(Auswahl2,VergleichMatrix,21)</f>
        <v>-</v>
      </c>
      <c r="D15" s="151" t="str">
        <f>HLOOKUP(Auswahl3,VergleichMatrix,21)</f>
        <v>-</v>
      </c>
      <c r="E15" s="51"/>
    </row>
    <row r="16" spans="1:5" s="144" customFormat="1" ht="31.5" customHeight="1">
      <c r="A16" s="156" t="s">
        <v>1879</v>
      </c>
      <c r="B16" s="151" t="str">
        <f>HLOOKUP(Auswahl1,VergleichMatrix,23)</f>
        <v>-</v>
      </c>
      <c r="C16" s="151" t="str">
        <f>HLOOKUP(Auswahl2,VergleichMatrix,23)</f>
        <v>-</v>
      </c>
      <c r="D16" s="151" t="str">
        <f>HLOOKUP(Auswahl3,VergleichMatrix,23)</f>
        <v>-</v>
      </c>
      <c r="E16" s="35"/>
    </row>
    <row r="17" spans="1:5" s="144" customFormat="1" ht="6" customHeight="1">
      <c r="A17" s="207"/>
      <c r="B17" s="159"/>
      <c r="C17" s="159"/>
      <c r="D17" s="159"/>
      <c r="E17" s="121"/>
    </row>
    <row r="18" spans="1:5" s="144" customFormat="1" ht="2.1" customHeight="1">
      <c r="A18" s="207"/>
      <c r="B18" s="159"/>
      <c r="C18" s="159"/>
      <c r="D18" s="159"/>
      <c r="E18" s="121"/>
    </row>
    <row r="19" spans="1:5" s="144" customFormat="1" ht="19.5" customHeight="1">
      <c r="A19" s="254" t="s">
        <v>7850</v>
      </c>
      <c r="B19" s="255" t="str">
        <f>B4</f>
        <v>keine</v>
      </c>
      <c r="C19" s="255" t="str">
        <f>C4</f>
        <v>keine</v>
      </c>
      <c r="D19" s="255" t="str">
        <f>D4</f>
        <v>keine</v>
      </c>
      <c r="E19" s="255" t="str">
        <f>E4</f>
        <v>Individuell</v>
      </c>
    </row>
    <row r="20" spans="1:5" s="144" customFormat="1" ht="21.95" customHeight="1">
      <c r="A20" s="210" t="s">
        <v>6457</v>
      </c>
      <c r="B20" s="151" t="str">
        <f>HLOOKUP(Auswahl1,VergleichMatrix,25)</f>
        <v>-</v>
      </c>
      <c r="C20" s="151" t="str">
        <f>HLOOKUP(Auswahl2,VergleichMatrix,25)</f>
        <v>-</v>
      </c>
      <c r="D20" s="151" t="str">
        <f>HLOOKUP(Auswahl3,VergleichMatrix,25)</f>
        <v>-</v>
      </c>
      <c r="E20" s="35"/>
    </row>
    <row r="21" spans="1:5" s="144" customFormat="1" ht="49.5" customHeight="1">
      <c r="A21" s="156" t="s">
        <v>56</v>
      </c>
      <c r="B21" s="151" t="str">
        <f>HLOOKUP(Auswahl1,VergleichMatrix,27)</f>
        <v>-</v>
      </c>
      <c r="C21" s="151" t="str">
        <f>HLOOKUP(Auswahl2,VergleichMatrix,27)</f>
        <v>-</v>
      </c>
      <c r="D21" s="151" t="str">
        <f>HLOOKUP(Auswahl3,VergleichMatrix,27)</f>
        <v>-</v>
      </c>
      <c r="E21" s="166"/>
    </row>
    <row r="22" spans="1:5" s="144" customFormat="1" ht="36" customHeight="1">
      <c r="A22" s="262" t="s">
        <v>4876</v>
      </c>
      <c r="B22" s="266" t="str">
        <f>HLOOKUP(Auswahl1,VergleichMatrix,29)</f>
        <v>-</v>
      </c>
      <c r="C22" s="266" t="str">
        <f>HLOOKUP(Auswahl2,VergleichMatrix,29)</f>
        <v>-</v>
      </c>
      <c r="D22" s="266" t="str">
        <f>HLOOKUP(Auswahl3,VergleichMatrix,29)</f>
        <v>-</v>
      </c>
      <c r="E22" s="269"/>
    </row>
    <row r="23" spans="1:5" s="144" customFormat="1" ht="30.75" customHeight="1">
      <c r="A23" s="44" t="s">
        <v>6454</v>
      </c>
      <c r="B23" s="151" t="str">
        <f>HLOOKUP(Auswahl1,VergleichMatrix,31)</f>
        <v>-</v>
      </c>
      <c r="C23" s="155" t="str">
        <f>HLOOKUP(Auswahl2,VergleichMatrix,31)</f>
        <v>-</v>
      </c>
      <c r="D23" s="155" t="str">
        <f>HLOOKUP(Auswahl3,VergleichMatrix,31)</f>
        <v>-</v>
      </c>
      <c r="E23" s="51"/>
    </row>
    <row r="24" spans="1:5" s="144" customFormat="1" ht="21.95" customHeight="1">
      <c r="A24" s="44" t="s">
        <v>6296</v>
      </c>
      <c r="B24" s="151" t="str">
        <f>HLOOKUP(Auswahl1,VergleichMatrix,33)</f>
        <v xml:space="preserve"> - </v>
      </c>
      <c r="C24" s="151" t="str">
        <f>HLOOKUP(Auswahl2,VergleichMatrix,33)</f>
        <v xml:space="preserve"> - </v>
      </c>
      <c r="D24" s="151" t="str">
        <f>HLOOKUP(Auswahl3,VergleichMatrix,33)</f>
        <v xml:space="preserve"> - </v>
      </c>
      <c r="E24" s="51"/>
    </row>
    <row r="25" spans="1:5" s="144" customFormat="1" ht="9.9499999999999993" customHeight="1">
      <c r="A25" s="93"/>
      <c r="B25" s="159"/>
      <c r="C25" s="159"/>
      <c r="D25" s="159"/>
      <c r="E25" s="117"/>
    </row>
    <row r="26" spans="1:5" s="144" customFormat="1" ht="19.5" customHeight="1">
      <c r="A26" s="254" t="s">
        <v>31</v>
      </c>
      <c r="B26" s="255" t="str">
        <f>B4</f>
        <v>keine</v>
      </c>
      <c r="C26" s="255" t="str">
        <f>C4</f>
        <v>keine</v>
      </c>
      <c r="D26" s="255" t="str">
        <f>D4</f>
        <v>keine</v>
      </c>
      <c r="E26" s="255" t="str">
        <f>E4</f>
        <v>Individuell</v>
      </c>
    </row>
    <row r="27" spans="1:5" s="144" customFormat="1" ht="20.100000000000001" customHeight="1">
      <c r="A27" s="154" t="s">
        <v>22</v>
      </c>
      <c r="B27" s="155" t="str">
        <f>HLOOKUP(Auswahl1,VergleichMatrix,37)</f>
        <v>-</v>
      </c>
      <c r="C27" s="151" t="str">
        <f>HLOOKUP(Auswahl2,VergleichMatrix,37)</f>
        <v>-</v>
      </c>
      <c r="D27" s="151" t="str">
        <f>HLOOKUP(Auswahl3,VergleichMatrix,37)</f>
        <v>-</v>
      </c>
      <c r="E27" s="141"/>
    </row>
    <row r="28" spans="1:5" s="144" customFormat="1" ht="20.100000000000001" customHeight="1">
      <c r="A28" s="44" t="s">
        <v>7405</v>
      </c>
      <c r="B28" s="151" t="str">
        <f>HLOOKUP(Auswahl1,VergleichMatrix,39)</f>
        <v>-</v>
      </c>
      <c r="C28" s="151" t="str">
        <f>HLOOKUP(Auswahl2,VergleichMatrix,39)</f>
        <v>-</v>
      </c>
      <c r="D28" s="151" t="str">
        <f>HLOOKUP(Auswahl3,VergleichMatrix,39)</f>
        <v>-</v>
      </c>
      <c r="E28" s="51"/>
    </row>
    <row r="29" spans="1:5" s="144" customFormat="1" ht="20.100000000000001" customHeight="1">
      <c r="A29" s="156" t="s">
        <v>3956</v>
      </c>
      <c r="B29" s="151" t="str">
        <f>HLOOKUP(Auswahl1,VergleichMatrix,41)</f>
        <v>-</v>
      </c>
      <c r="C29" s="151" t="str">
        <f>HLOOKUP(Auswahl2,VergleichMatrix,41)</f>
        <v>-</v>
      </c>
      <c r="D29" s="151" t="str">
        <f>HLOOKUP(Auswahl3,VergleichMatrix,41)</f>
        <v>-</v>
      </c>
      <c r="E29" s="51"/>
    </row>
    <row r="30" spans="1:5" s="144" customFormat="1" ht="20.100000000000001" customHeight="1">
      <c r="A30" s="158" t="s">
        <v>6295</v>
      </c>
      <c r="B30" s="159"/>
      <c r="C30" s="159"/>
      <c r="D30" s="159"/>
      <c r="E30" s="160"/>
    </row>
    <row r="31" spans="1:5" s="144" customFormat="1" ht="29.25" customHeight="1">
      <c r="A31" s="161" t="s">
        <v>3957</v>
      </c>
      <c r="B31" s="151" t="str">
        <f>HLOOKUP(Auswahl1,VergleichMatrix,44)</f>
        <v>-</v>
      </c>
      <c r="C31" s="151" t="str">
        <f>HLOOKUP(Auswahl2,VergleichMatrix,44)</f>
        <v>-</v>
      </c>
      <c r="D31" s="151" t="str">
        <f>HLOOKUP(Auswahl3,VergleichMatrix,44)</f>
        <v>-</v>
      </c>
      <c r="E31" s="48"/>
    </row>
    <row r="32" spans="1:5" s="144" customFormat="1" ht="20.100000000000001" customHeight="1">
      <c r="A32" s="161" t="s">
        <v>1912</v>
      </c>
      <c r="B32" s="151" t="str">
        <f>HLOOKUP(Auswahl1,VergleichMatrix,46)</f>
        <v>-</v>
      </c>
      <c r="C32" s="151" t="str">
        <f>HLOOKUP(Auswahl2,VergleichMatrix,46)</f>
        <v>-</v>
      </c>
      <c r="D32" s="151" t="str">
        <f>HLOOKUP(Auswahl3,VergleichMatrix,46)</f>
        <v>-</v>
      </c>
      <c r="E32" s="166"/>
    </row>
    <row r="33" spans="1:5" s="157" customFormat="1" ht="36" customHeight="1">
      <c r="A33" s="161" t="s">
        <v>1867</v>
      </c>
      <c r="B33" s="151" t="str">
        <f>HLOOKUP(Auswahl1,VergleichMatrix,48)</f>
        <v>-</v>
      </c>
      <c r="C33" s="151" t="str">
        <f>HLOOKUP(Auswahl2,VergleichMatrix,48)</f>
        <v>-</v>
      </c>
      <c r="D33" s="151" t="str">
        <f>HLOOKUP(Auswahl3,VergleichMatrix,48)</f>
        <v>-</v>
      </c>
      <c r="E33" s="51"/>
    </row>
    <row r="34" spans="1:5" s="144" customFormat="1" ht="41.25" customHeight="1">
      <c r="A34" s="161" t="s">
        <v>1868</v>
      </c>
      <c r="B34" s="151" t="str">
        <f>HLOOKUP(Auswahl1,VergleichMatrix,50)</f>
        <v>-</v>
      </c>
      <c r="C34" s="151" t="str">
        <f>HLOOKUP(Auswahl2,VergleichMatrix,50)</f>
        <v>-</v>
      </c>
      <c r="D34" s="151" t="str">
        <f>HLOOKUP(Auswahl3,VergleichMatrix,50)</f>
        <v>-</v>
      </c>
      <c r="E34" s="51"/>
    </row>
    <row r="35" spans="1:5" s="144" customFormat="1" ht="31.5" customHeight="1">
      <c r="A35" s="161" t="s">
        <v>1870</v>
      </c>
      <c r="B35" s="151" t="str">
        <f>HLOOKUP(Auswahl1,VergleichMatrix,52)</f>
        <v>-</v>
      </c>
      <c r="C35" s="151" t="str">
        <f>HLOOKUP(Auswahl2,VergleichMatrix,52)</f>
        <v>-</v>
      </c>
      <c r="D35" s="151" t="str">
        <f>HLOOKUP(Auswahl3,VergleichMatrix,52)</f>
        <v>-</v>
      </c>
      <c r="E35" s="48"/>
    </row>
    <row r="36" spans="1:5" s="144" customFormat="1" ht="9.9499999999999993" customHeight="1">
      <c r="A36" s="207"/>
      <c r="B36" s="159"/>
      <c r="C36" s="159"/>
      <c r="D36" s="159"/>
      <c r="E36" s="257"/>
    </row>
    <row r="37" spans="1:5" s="144" customFormat="1" ht="2.1" customHeight="1">
      <c r="A37" s="207"/>
      <c r="B37" s="159"/>
      <c r="C37" s="159"/>
      <c r="D37" s="159"/>
      <c r="E37" s="257"/>
    </row>
    <row r="38" spans="1:5" ht="19.5" customHeight="1">
      <c r="A38" s="254" t="s">
        <v>7852</v>
      </c>
      <c r="B38" s="256" t="str">
        <f>B4</f>
        <v>keine</v>
      </c>
      <c r="C38" s="256" t="str">
        <f>C4</f>
        <v>keine</v>
      </c>
      <c r="D38" s="256" t="str">
        <f>D4</f>
        <v>keine</v>
      </c>
      <c r="E38" s="256" t="str">
        <f>E4</f>
        <v>Individuell</v>
      </c>
    </row>
    <row r="39" spans="1:5" s="144" customFormat="1" ht="36" customHeight="1">
      <c r="A39" s="156" t="s">
        <v>3042</v>
      </c>
      <c r="B39" s="151" t="str">
        <f>HLOOKUP(Auswahl1,VergleichMatrix,54)</f>
        <v>-</v>
      </c>
      <c r="C39" s="151" t="str">
        <f>HLOOKUP(Auswahl2,VergleichMatrix,54)</f>
        <v>-</v>
      </c>
      <c r="D39" s="151" t="str">
        <f>HLOOKUP(Auswahl3,VergleichMatrix,54)</f>
        <v>-</v>
      </c>
      <c r="E39" s="166"/>
    </row>
    <row r="40" spans="1:5" s="144" customFormat="1" ht="48.75" customHeight="1">
      <c r="A40" s="156" t="s">
        <v>7395</v>
      </c>
      <c r="B40" s="151" t="str">
        <f>HLOOKUP(Auswahl1,VergleichMatrix,56)</f>
        <v>-</v>
      </c>
      <c r="C40" s="151" t="str">
        <f>HLOOKUP(Auswahl2,VergleichMatrix,56)</f>
        <v>-</v>
      </c>
      <c r="D40" s="151" t="str">
        <f>HLOOKUP(Auswahl3,VergleichMatrix,56)</f>
        <v>-</v>
      </c>
      <c r="E40" s="74"/>
    </row>
    <row r="41" spans="1:5" s="144" customFormat="1" ht="36.75" customHeight="1">
      <c r="A41" s="156" t="s">
        <v>7396</v>
      </c>
      <c r="B41" s="151" t="str">
        <f>HLOOKUP(Auswahl1,VergleichMatrix,58)</f>
        <v>-</v>
      </c>
      <c r="C41" s="151" t="str">
        <f>HLOOKUP(Auswahl2,VergleichMatrix,58)</f>
        <v>-</v>
      </c>
      <c r="D41" s="151" t="str">
        <f>HLOOKUP(Auswahl3,VergleichMatrix,58)</f>
        <v>-</v>
      </c>
      <c r="E41" s="74"/>
    </row>
    <row r="42" spans="1:5" s="144" customFormat="1" ht="38.25" customHeight="1">
      <c r="A42" s="156" t="s">
        <v>1869</v>
      </c>
      <c r="B42" s="151" t="str">
        <f>HLOOKUP(Auswahl1,VergleichMatrix,60)</f>
        <v>-</v>
      </c>
      <c r="C42" s="151" t="str">
        <f>HLOOKUP(Auswahl2,VergleichMatrix,60)</f>
        <v>-</v>
      </c>
      <c r="D42" s="151" t="str">
        <f>HLOOKUP(Auswahl3,VergleichMatrix,60)</f>
        <v>-</v>
      </c>
      <c r="E42" s="75"/>
    </row>
    <row r="43" spans="1:5" s="144" customFormat="1" ht="29.25" customHeight="1">
      <c r="A43" s="156" t="s">
        <v>3953</v>
      </c>
      <c r="B43" s="151" t="str">
        <f>HLOOKUP(Auswahl1,VergleichMatrix,62)</f>
        <v>-</v>
      </c>
      <c r="C43" s="151" t="str">
        <f>HLOOKUP(Auswahl2,VergleichMatrix,62)</f>
        <v>-</v>
      </c>
      <c r="D43" s="151" t="str">
        <f>HLOOKUP(Auswahl3,VergleichMatrix,62)</f>
        <v>-</v>
      </c>
      <c r="E43" s="74"/>
    </row>
    <row r="44" spans="1:5" s="144" customFormat="1" ht="21" customHeight="1">
      <c r="A44" s="156" t="s">
        <v>7</v>
      </c>
      <c r="B44" s="151" t="str">
        <f>HLOOKUP(Auswahl1,VergleichMatrix,64)</f>
        <v>-</v>
      </c>
      <c r="C44" s="151" t="str">
        <f>HLOOKUP(Auswahl2,VergleichMatrix,64)</f>
        <v>-</v>
      </c>
      <c r="D44" s="151" t="str">
        <f>HLOOKUP(Auswahl3,VergleichMatrix,64)</f>
        <v>-</v>
      </c>
      <c r="E44" s="75"/>
    </row>
    <row r="45" spans="1:5" s="144" customFormat="1" ht="21" customHeight="1">
      <c r="A45" s="156" t="s">
        <v>32</v>
      </c>
      <c r="B45" s="151" t="str">
        <f>HLOOKUP(Auswahl1,VergleichMatrix,66)</f>
        <v>-</v>
      </c>
      <c r="C45" s="151" t="str">
        <f>HLOOKUP(Auswahl2,VergleichMatrix,66)</f>
        <v>-</v>
      </c>
      <c r="D45" s="151" t="str">
        <f>HLOOKUP(Auswahl3,VergleichMatrix,66)</f>
        <v>-</v>
      </c>
      <c r="E45" s="75"/>
    </row>
    <row r="46" spans="1:5" s="144" customFormat="1" ht="21" customHeight="1">
      <c r="A46" s="156" t="s">
        <v>39</v>
      </c>
      <c r="B46" s="151" t="str">
        <f>HLOOKUP(Auswahl1,VergleichMatrix,68)</f>
        <v>-</v>
      </c>
      <c r="C46" s="151" t="str">
        <f>HLOOKUP(Auswahl2,VergleichMatrix,68)</f>
        <v>-</v>
      </c>
      <c r="D46" s="151" t="str">
        <f>HLOOKUP(Auswahl3,VergleichMatrix,68)</f>
        <v>-</v>
      </c>
      <c r="E46" s="75"/>
    </row>
    <row r="47" spans="1:5" s="144" customFormat="1" ht="18">
      <c r="A47" s="156" t="s">
        <v>3958</v>
      </c>
      <c r="B47" s="151" t="str">
        <f>HLOOKUP(Auswahl1,VergleichMatrix,70)</f>
        <v>-</v>
      </c>
      <c r="C47" s="155" t="str">
        <f>HLOOKUP(Auswahl2,VergleichMatrix,70)</f>
        <v>-</v>
      </c>
      <c r="D47" s="151" t="str">
        <f>HLOOKUP(Auswahl3,VergleichMatrix,70)</f>
        <v>-</v>
      </c>
      <c r="E47" s="74"/>
    </row>
    <row r="48" spans="1:5" s="144" customFormat="1" ht="21" customHeight="1">
      <c r="A48" s="156" t="s">
        <v>3</v>
      </c>
      <c r="B48" s="151" t="str">
        <f>HLOOKUP(Auswahl1,VergleichMatrix,72)</f>
        <v>-</v>
      </c>
      <c r="C48" s="151" t="str">
        <f>HLOOKUP(Auswahl2,VergleichMatrix,72)</f>
        <v>-</v>
      </c>
      <c r="D48" s="151" t="str">
        <f>HLOOKUP(Auswahl3,VergleichMatrix,72)</f>
        <v>-</v>
      </c>
      <c r="E48" s="75"/>
    </row>
    <row r="49" spans="1:5" s="144" customFormat="1" ht="13.5" customHeight="1">
      <c r="A49" s="207"/>
      <c r="B49" s="159"/>
      <c r="C49" s="159"/>
      <c r="D49" s="159"/>
      <c r="E49" s="257"/>
    </row>
    <row r="50" spans="1:5" s="144" customFormat="1" ht="2.1" customHeight="1">
      <c r="A50" s="207"/>
      <c r="B50" s="159"/>
      <c r="C50" s="159"/>
      <c r="D50" s="159"/>
      <c r="E50" s="257"/>
    </row>
    <row r="51" spans="1:5" ht="19.5" customHeight="1">
      <c r="A51" s="94" t="s">
        <v>7397</v>
      </c>
      <c r="B51" s="256" t="str">
        <f>B4</f>
        <v>keine</v>
      </c>
      <c r="C51" s="256" t="str">
        <f>C4</f>
        <v>keine</v>
      </c>
      <c r="D51" s="256" t="str">
        <f>D4</f>
        <v>keine</v>
      </c>
      <c r="E51" s="256" t="str">
        <f>E4</f>
        <v>Individuell</v>
      </c>
    </row>
    <row r="52" spans="1:5" s="144" customFormat="1" ht="20.100000000000001" customHeight="1">
      <c r="A52" s="156" t="s">
        <v>43</v>
      </c>
      <c r="B52" s="151" t="str">
        <f>HLOOKUP(Auswahl1,VergleichMatrix,76)</f>
        <v>-</v>
      </c>
      <c r="C52" s="151" t="str">
        <f>HLOOKUP(Auswahl2,VergleichMatrix,76)</f>
        <v>-</v>
      </c>
      <c r="D52" s="151" t="str">
        <f>HLOOKUP(Auswahl3,VergleichMatrix,76)</f>
        <v>-</v>
      </c>
      <c r="E52" s="166"/>
    </row>
    <row r="53" spans="1:5" s="144" customFormat="1" ht="20.100000000000001" customHeight="1">
      <c r="A53" s="44" t="s">
        <v>7406</v>
      </c>
      <c r="B53" s="151" t="str">
        <f>HLOOKUP(Auswahl1,VergleichMatrix,78)</f>
        <v>-</v>
      </c>
      <c r="C53" s="151" t="str">
        <f>HLOOKUP(Auswahl2,VergleichMatrix,78)</f>
        <v>-</v>
      </c>
      <c r="D53" s="151" t="str">
        <f>HLOOKUP(Auswahl3,VergleichMatrix,78)</f>
        <v>-</v>
      </c>
      <c r="E53" s="75"/>
    </row>
    <row r="54" spans="1:5" s="144" customFormat="1" ht="246" customHeight="1">
      <c r="A54" s="156" t="s">
        <v>1881</v>
      </c>
      <c r="B54" s="151" t="str">
        <f>HLOOKUP(Auswahl1,VergleichMatrix,80)</f>
        <v xml:space="preserve"> </v>
      </c>
      <c r="C54" s="151" t="str">
        <f>HLOOKUP(Auswahl2,VergleichMatrix,80)</f>
        <v xml:space="preserve"> </v>
      </c>
      <c r="D54" s="151" t="str">
        <f>HLOOKUP(Auswahl3,VergleichMatrix,80)</f>
        <v xml:space="preserve"> </v>
      </c>
      <c r="E54" s="48"/>
    </row>
    <row r="55" spans="1:5" s="144" customFormat="1" ht="60.75" customHeight="1">
      <c r="A55" s="156" t="s">
        <v>44</v>
      </c>
      <c r="B55" s="151" t="str">
        <f>HLOOKUP(Auswahl1,VergleichMatrix,82)</f>
        <v>-</v>
      </c>
      <c r="C55" s="151" t="str">
        <f>HLOOKUP(Auswahl2,VergleichMatrix,82)</f>
        <v>-</v>
      </c>
      <c r="D55" s="151" t="str">
        <f>HLOOKUP(Auswahl3,VergleichMatrix,82)</f>
        <v>-</v>
      </c>
      <c r="E55" s="75"/>
    </row>
    <row r="56" spans="1:5" ht="20.100000000000001" customHeight="1">
      <c r="A56" s="154" t="s">
        <v>2260</v>
      </c>
      <c r="B56" s="151" t="str">
        <f>HLOOKUP(Auswahl1,VergleichMatrix,84)</f>
        <v>-</v>
      </c>
      <c r="C56" s="151" t="str">
        <f>HLOOKUP(Auswahl2,VergleichMatrix,84)</f>
        <v>-</v>
      </c>
      <c r="D56" s="151" t="str">
        <f>HLOOKUP(Auswahl3,VergleichMatrix,84)</f>
        <v>-</v>
      </c>
      <c r="E56" s="168"/>
    </row>
    <row r="57" spans="1:5" ht="20.100000000000001" customHeight="1">
      <c r="A57" s="156" t="s">
        <v>146</v>
      </c>
      <c r="B57" s="151" t="str">
        <f>HLOOKUP(Auswahl1,VergleichMatrix,86)</f>
        <v>-</v>
      </c>
      <c r="C57" s="151" t="str">
        <f>HLOOKUP(Auswahl2,VergleichMatrix,86)</f>
        <v>-</v>
      </c>
      <c r="D57" s="151" t="str">
        <f>HLOOKUP(Auswahl3,VergleichMatrix,86)</f>
        <v>-</v>
      </c>
      <c r="E57" s="35"/>
    </row>
    <row r="58" spans="1:5" ht="20.100000000000001" customHeight="1">
      <c r="A58" s="156" t="s">
        <v>1880</v>
      </c>
      <c r="B58" s="151" t="str">
        <f>HLOOKUP(Auswahl1,VergleichMatrix,88)</f>
        <v>-</v>
      </c>
      <c r="C58" s="151" t="str">
        <f>HLOOKUP(Auswahl2,VergleichMatrix,88)</f>
        <v>-</v>
      </c>
      <c r="D58" s="151" t="str">
        <f>HLOOKUP(Auswahl3,VergleichMatrix,88)</f>
        <v>-</v>
      </c>
      <c r="E58" s="35"/>
    </row>
    <row r="59" spans="1:5" ht="20.100000000000001" customHeight="1">
      <c r="A59" s="156" t="s">
        <v>2</v>
      </c>
      <c r="B59" s="151" t="str">
        <f>HLOOKUP(Auswahl1,VergleichMatrix,90)</f>
        <v>-</v>
      </c>
      <c r="C59" s="151" t="str">
        <f>HLOOKUP(Auswahl2,VergleichMatrix,90)</f>
        <v>-</v>
      </c>
      <c r="D59" s="151" t="str">
        <f>HLOOKUP(Auswahl3,VergleichMatrix,90)</f>
        <v>-</v>
      </c>
      <c r="E59" s="35"/>
    </row>
    <row r="60" spans="1:5" ht="20.100000000000001" customHeight="1">
      <c r="A60" s="156" t="s">
        <v>1</v>
      </c>
      <c r="B60" s="151" t="str">
        <f>HLOOKUP(Auswahl1,VergleichMatrix,92)</f>
        <v>-</v>
      </c>
      <c r="C60" s="151" t="str">
        <f>HLOOKUP(Auswahl2,VergleichMatrix,92)</f>
        <v>-</v>
      </c>
      <c r="D60" s="151" t="str">
        <f>HLOOKUP(Auswahl3,VergleichMatrix,92)</f>
        <v>-</v>
      </c>
      <c r="E60" s="35"/>
    </row>
    <row r="61" spans="1:5" s="144" customFormat="1" ht="2.1" customHeight="1">
      <c r="A61" s="26"/>
      <c r="B61" s="315"/>
      <c r="C61" s="315"/>
      <c r="D61" s="315"/>
      <c r="E61" s="315"/>
    </row>
    <row r="62" spans="1:5" s="144" customFormat="1" ht="20.100000000000001" customHeight="1">
      <c r="A62" s="254" t="s">
        <v>33</v>
      </c>
      <c r="B62" s="256" t="str">
        <f>B4</f>
        <v>keine</v>
      </c>
      <c r="C62" s="256" t="str">
        <f>C4</f>
        <v>keine</v>
      </c>
      <c r="D62" s="256" t="str">
        <f>D4</f>
        <v>keine</v>
      </c>
      <c r="E62" s="256" t="str">
        <f>E4</f>
        <v>Individuell</v>
      </c>
    </row>
    <row r="63" spans="1:5" s="144" customFormat="1" ht="50.1" customHeight="1">
      <c r="A63" s="263" t="s">
        <v>1954</v>
      </c>
      <c r="B63" s="266" t="str">
        <f>HLOOKUP(Auswahl1,VergleichMatrix,96)</f>
        <v>-</v>
      </c>
      <c r="C63" s="266" t="str">
        <f>HLOOKUP(Auswahl2,VergleichMatrix,96)</f>
        <v>-</v>
      </c>
      <c r="D63" s="266" t="str">
        <f>HLOOKUP(Auswahl3,VergleichMatrix,96)</f>
        <v>-</v>
      </c>
      <c r="E63" s="270"/>
    </row>
    <row r="64" spans="1:5" s="144" customFormat="1" ht="50.1" customHeight="1">
      <c r="A64" s="264" t="s">
        <v>8113</v>
      </c>
      <c r="B64" s="266" t="str">
        <f>HLOOKUP(Auswahl1,VergleichMatrix,98)</f>
        <v>-</v>
      </c>
      <c r="C64" s="266" t="str">
        <f>HLOOKUP(Auswahl2,VergleichMatrix,98)</f>
        <v>-</v>
      </c>
      <c r="D64" s="266" t="str">
        <f>HLOOKUP(Auswahl3,VergleichMatrix,98)</f>
        <v>-</v>
      </c>
      <c r="E64" s="271"/>
    </row>
    <row r="65" spans="1:5" s="144" customFormat="1" ht="50.1" customHeight="1">
      <c r="A65" s="262" t="s">
        <v>3954</v>
      </c>
      <c r="B65" s="272" t="str">
        <f>HLOOKUP(Auswahl1,VergleichMatrix,100)</f>
        <v>-</v>
      </c>
      <c r="C65" s="272" t="str">
        <f>HLOOKUP(Auswahl2,VergleichMatrix,100)</f>
        <v>-</v>
      </c>
      <c r="D65" s="272" t="str">
        <f>HLOOKUP(Auswahl3,VergleichMatrix,100)</f>
        <v>-</v>
      </c>
      <c r="E65" s="271"/>
    </row>
    <row r="66" spans="1:5" s="144" customFormat="1" ht="24" customHeight="1">
      <c r="A66" s="156" t="s">
        <v>1892</v>
      </c>
      <c r="B66" s="151" t="str">
        <f>HLOOKUP(Auswahl1,VergleichMatrix,102)</f>
        <v>-</v>
      </c>
      <c r="C66" s="151" t="str">
        <f>HLOOKUP(Auswahl2,VergleichMatrix,102)</f>
        <v>-</v>
      </c>
      <c r="D66" s="151" t="str">
        <f>HLOOKUP(Auswahl3,VergleichMatrix,102)</f>
        <v>-</v>
      </c>
      <c r="E66" s="74"/>
    </row>
    <row r="67" spans="1:5" s="144" customFormat="1" ht="83.25" customHeight="1">
      <c r="A67" s="262" t="s">
        <v>123</v>
      </c>
      <c r="B67" s="266" t="str">
        <f>HLOOKUP(Auswahl1,VergleichMatrix,104)</f>
        <v>-</v>
      </c>
      <c r="C67" s="266" t="str">
        <f>HLOOKUP(Auswahl2,VergleichMatrix,104)</f>
        <v>-</v>
      </c>
      <c r="D67" s="266" t="str">
        <f>HLOOKUP(Auswahl3,VergleichMatrix,104)</f>
        <v>-</v>
      </c>
      <c r="E67" s="271"/>
    </row>
    <row r="68" spans="1:5" s="157" customFormat="1" ht="37.5" customHeight="1">
      <c r="A68" s="262" t="s">
        <v>434</v>
      </c>
      <c r="B68" s="266" t="str">
        <f>HLOOKUP(Auswahl1,VergleichMatrix,106)</f>
        <v>-</v>
      </c>
      <c r="C68" s="266" t="str">
        <f>HLOOKUP(Auswahl2,VergleichMatrix,106)</f>
        <v>-</v>
      </c>
      <c r="D68" s="266" t="str">
        <f>HLOOKUP(Auswahl3,VergleichMatrix,106)</f>
        <v>-</v>
      </c>
      <c r="E68" s="268"/>
    </row>
    <row r="69" spans="1:5" s="157" customFormat="1" ht="45" customHeight="1">
      <c r="A69" s="210" t="s">
        <v>6455</v>
      </c>
      <c r="B69" s="151" t="str">
        <f>HLOOKUP(Auswahl1,VergleichMatrix,108)</f>
        <v>-</v>
      </c>
      <c r="C69" s="151" t="str">
        <f>HLOOKUP(Auswahl2,VergleichMatrix,108)</f>
        <v>-</v>
      </c>
      <c r="D69" s="151" t="str">
        <f>HLOOKUP(Auswahl3,VergleichMatrix,108)</f>
        <v>-</v>
      </c>
      <c r="E69" s="75"/>
    </row>
    <row r="70" spans="1:5" ht="84.75" customHeight="1">
      <c r="A70" s="207"/>
      <c r="B70" s="159"/>
      <c r="C70" s="159"/>
      <c r="D70" s="159"/>
      <c r="E70" s="121"/>
    </row>
    <row r="71" spans="1:5" s="144" customFormat="1" ht="2.1" customHeight="1">
      <c r="A71" s="26"/>
      <c r="B71" s="315"/>
      <c r="C71" s="315"/>
      <c r="D71" s="315"/>
      <c r="E71" s="315"/>
    </row>
    <row r="72" spans="1:5" s="144" customFormat="1" ht="20.100000000000001" customHeight="1">
      <c r="A72" s="254" t="s">
        <v>7853</v>
      </c>
      <c r="B72" s="256" t="str">
        <f>B4</f>
        <v>keine</v>
      </c>
      <c r="C72" s="256" t="str">
        <f>C4</f>
        <v>keine</v>
      </c>
      <c r="D72" s="256" t="str">
        <f>D4</f>
        <v>keine</v>
      </c>
      <c r="E72" s="256" t="str">
        <f>E4</f>
        <v>Individuell</v>
      </c>
    </row>
    <row r="73" spans="1:5" s="144" customFormat="1" ht="46.5" customHeight="1">
      <c r="A73" s="264" t="s">
        <v>7614</v>
      </c>
      <c r="B73" s="266" t="str">
        <f>HLOOKUP(Auswahl1,VergleichMatrix,110)</f>
        <v>-</v>
      </c>
      <c r="C73" s="266" t="str">
        <f>HLOOKUP(Auswahl2,VergleichMatrix,110)</f>
        <v>-</v>
      </c>
      <c r="D73" s="266" t="str">
        <f>HLOOKUP(Auswahl3,VergleichMatrix,110)</f>
        <v>-</v>
      </c>
      <c r="E73" s="271"/>
    </row>
    <row r="74" spans="1:5" s="144" customFormat="1" ht="45.75" customHeight="1">
      <c r="A74" s="265" t="s">
        <v>7615</v>
      </c>
      <c r="B74" s="266" t="str">
        <f>HLOOKUP(Auswahl1,VergleichMatrix,112)</f>
        <v>-</v>
      </c>
      <c r="C74" s="266" t="str">
        <f>HLOOKUP(Auswahl2,VergleichMatrix,112)</f>
        <v>-</v>
      </c>
      <c r="D74" s="266" t="str">
        <f>HLOOKUP(Auswahl3,VergleichMatrix,112)</f>
        <v>-</v>
      </c>
      <c r="E74" s="271"/>
    </row>
    <row r="75" spans="1:5" s="144" customFormat="1" ht="28.5" customHeight="1">
      <c r="A75" s="154" t="s">
        <v>1871</v>
      </c>
      <c r="B75" s="266" t="str">
        <f>HLOOKUP(Auswahl1,VergleichMatrix,114)</f>
        <v>-</v>
      </c>
      <c r="C75" s="266" t="str">
        <f>HLOOKUP(Auswahl2,VergleichMatrix,114)</f>
        <v>-</v>
      </c>
      <c r="D75" s="266" t="str">
        <f>HLOOKUP(Auswahl3,VergleichMatrix,114)</f>
        <v>-</v>
      </c>
      <c r="E75" s="273"/>
    </row>
    <row r="76" spans="1:5" s="144" customFormat="1" ht="30" customHeight="1">
      <c r="A76" s="262" t="s">
        <v>30</v>
      </c>
      <c r="B76" s="266" t="str">
        <f>HLOOKUP(Auswahl1,VergleichMatrix,116)</f>
        <v>-</v>
      </c>
      <c r="C76" s="266" t="str">
        <f>HLOOKUP(Auswahl2,VergleichMatrix,116)</f>
        <v>-</v>
      </c>
      <c r="D76" s="266" t="str">
        <f>HLOOKUP(Auswahl3,VergleichMatrix,116)</f>
        <v>-</v>
      </c>
      <c r="E76" s="268"/>
    </row>
    <row r="77" spans="1:5" s="144" customFormat="1" ht="45.75" customHeight="1">
      <c r="A77" s="156" t="s">
        <v>5</v>
      </c>
      <c r="B77" s="151" t="str">
        <f>HLOOKUP(Auswahl1,VergleichMatrix,118)</f>
        <v>-</v>
      </c>
      <c r="C77" s="151" t="str">
        <f>HLOOKUP(Auswahl2,VergleichMatrix,118)</f>
        <v>-</v>
      </c>
      <c r="D77" s="151" t="str">
        <f>HLOOKUP(Auswahl3,VergleichMatrix,118)</f>
        <v>-</v>
      </c>
      <c r="E77" s="75"/>
    </row>
    <row r="78" spans="1:5" s="144" customFormat="1" ht="39" customHeight="1">
      <c r="A78" s="156" t="s">
        <v>18</v>
      </c>
      <c r="B78" s="155" t="str">
        <f>HLOOKUP(Auswahl1,VergleichMatrix,120)</f>
        <v>-</v>
      </c>
      <c r="C78" s="155" t="str">
        <f>HLOOKUP(Auswahl2,VergleichMatrix,120)</f>
        <v>-</v>
      </c>
      <c r="D78" s="155" t="str">
        <f>HLOOKUP(Auswahl3,VergleichMatrix,120)</f>
        <v>-</v>
      </c>
      <c r="E78" s="74"/>
    </row>
    <row r="79" spans="1:5" s="144" customFormat="1" ht="39.75" customHeight="1">
      <c r="A79" s="156" t="s">
        <v>1882</v>
      </c>
      <c r="B79" s="151" t="str">
        <f>HLOOKUP(Auswahl1,VergleichMatrix,122)</f>
        <v>-</v>
      </c>
      <c r="C79" s="151" t="str">
        <f>HLOOKUP(Auswahl2,VergleichMatrix,122)</f>
        <v>-</v>
      </c>
      <c r="D79" s="151" t="str">
        <f>HLOOKUP(Auswahl3,VergleichMatrix,122)</f>
        <v>-</v>
      </c>
      <c r="E79" s="75"/>
    </row>
    <row r="80" spans="1:5" s="144" customFormat="1" ht="20.100000000000001" customHeight="1">
      <c r="A80" s="156" t="s">
        <v>51</v>
      </c>
      <c r="B80" s="151" t="str">
        <f>HLOOKUP(Auswahl1,VergleichMatrix,124)</f>
        <v>-</v>
      </c>
      <c r="C80" s="151" t="str">
        <f>HLOOKUP(Auswahl2,VergleichMatrix,124)</f>
        <v>-</v>
      </c>
      <c r="D80" s="151" t="str">
        <f>HLOOKUP(Auswahl3,VergleichMatrix,124)</f>
        <v>-</v>
      </c>
      <c r="E80" s="166"/>
    </row>
    <row r="81" spans="1:5" ht="33" customHeight="1">
      <c r="A81" s="156" t="s">
        <v>1883</v>
      </c>
      <c r="B81" s="151" t="str">
        <f>HLOOKUP(Auswahl1,VergleichMatrix,126)</f>
        <v>-</v>
      </c>
      <c r="C81" s="151" t="str">
        <f>HLOOKUP(Auswahl2,VergleichMatrix,126)</f>
        <v>-</v>
      </c>
      <c r="D81" s="151" t="str">
        <f>HLOOKUP(Auswahl3,VergleichMatrix,126)</f>
        <v>-</v>
      </c>
      <c r="E81" s="35"/>
    </row>
    <row r="82" spans="1:5" ht="9.9499999999999993" customHeight="1">
      <c r="A82" s="207"/>
      <c r="B82" s="159"/>
      <c r="C82" s="159"/>
      <c r="D82" s="159"/>
      <c r="E82" s="121"/>
    </row>
    <row r="83" spans="1:5" s="144" customFormat="1" ht="19.5" customHeight="1">
      <c r="A83" s="254" t="s">
        <v>128</v>
      </c>
      <c r="B83" s="256" t="str">
        <f>B4</f>
        <v>keine</v>
      </c>
      <c r="C83" s="256" t="str">
        <f>C4</f>
        <v>keine</v>
      </c>
      <c r="D83" s="256" t="str">
        <f>D4</f>
        <v>keine</v>
      </c>
      <c r="E83" s="256" t="str">
        <f>E4</f>
        <v>Individuell</v>
      </c>
    </row>
    <row r="84" spans="1:5" s="144" customFormat="1" ht="20.100000000000001" customHeight="1">
      <c r="A84" s="154" t="s">
        <v>8</v>
      </c>
      <c r="B84" s="151" t="str">
        <f>HLOOKUP(Auswahl1,VergleichMatrix,130)</f>
        <v>-</v>
      </c>
      <c r="C84" s="151" t="str">
        <f>HLOOKUP(Auswahl2,VergleichMatrix,130)</f>
        <v>-</v>
      </c>
      <c r="D84" s="151" t="str">
        <f>HLOOKUP(Auswahl3,VergleichMatrix,130)</f>
        <v>-</v>
      </c>
      <c r="E84" s="167"/>
    </row>
    <row r="85" spans="1:5" s="144" customFormat="1" ht="20.100000000000001" customHeight="1">
      <c r="A85" s="156" t="s">
        <v>23</v>
      </c>
      <c r="B85" s="151" t="str">
        <f>HLOOKUP(Auswahl1,VergleichMatrix,132)</f>
        <v>-</v>
      </c>
      <c r="C85" s="151" t="str">
        <f>HLOOKUP(Auswahl2,VergleichMatrix,132)</f>
        <v>-</v>
      </c>
      <c r="D85" s="151" t="str">
        <f>HLOOKUP(Auswahl3,VergleichMatrix,132)</f>
        <v>-</v>
      </c>
      <c r="E85" s="74"/>
    </row>
    <row r="86" spans="1:5" s="144" customFormat="1" ht="20.100000000000001" customHeight="1">
      <c r="A86" s="156" t="s">
        <v>9</v>
      </c>
      <c r="B86" s="151" t="str">
        <f>HLOOKUP(Auswahl1,VergleichMatrix,134)</f>
        <v>-</v>
      </c>
      <c r="C86" s="151" t="str">
        <f>HLOOKUP(Auswahl2,VergleichMatrix,134)</f>
        <v>-</v>
      </c>
      <c r="D86" s="151" t="str">
        <f>HLOOKUP(Auswahl3,VergleichMatrix,134)</f>
        <v>-</v>
      </c>
      <c r="E86" s="48"/>
    </row>
    <row r="87" spans="1:5" s="144" customFormat="1" ht="9.9499999999999993" customHeight="1">
      <c r="A87" s="207"/>
      <c r="B87" s="159"/>
      <c r="C87" s="159"/>
      <c r="D87" s="159"/>
      <c r="E87" s="258"/>
    </row>
    <row r="88" spans="1:5" s="144" customFormat="1" ht="2.1" customHeight="1">
      <c r="A88" s="207"/>
      <c r="B88" s="159"/>
      <c r="C88" s="159"/>
      <c r="D88" s="159"/>
      <c r="E88" s="258"/>
    </row>
    <row r="89" spans="1:5" ht="19.5" customHeight="1">
      <c r="A89" s="254" t="s">
        <v>35</v>
      </c>
      <c r="B89" s="255" t="str">
        <f>B4</f>
        <v>keine</v>
      </c>
      <c r="C89" s="255" t="str">
        <f>C4</f>
        <v>keine</v>
      </c>
      <c r="D89" s="255" t="str">
        <f>D4</f>
        <v>keine</v>
      </c>
      <c r="E89" s="255" t="str">
        <f>E4</f>
        <v>Individuell</v>
      </c>
    </row>
    <row r="90" spans="1:5" ht="24" customHeight="1">
      <c r="A90" s="154" t="s">
        <v>10</v>
      </c>
      <c r="B90" s="151" t="str">
        <f>HLOOKUP(Auswahl1,VergleichMatrix,138)</f>
        <v>-</v>
      </c>
      <c r="C90" s="151" t="str">
        <f>HLOOKUP(Auswahl2,VergleichMatrix,138)</f>
        <v>-</v>
      </c>
      <c r="D90" s="151" t="str">
        <f>HLOOKUP(Auswahl3,VergleichMatrix,138)</f>
        <v>-</v>
      </c>
      <c r="E90" s="168"/>
    </row>
    <row r="91" spans="1:5" ht="42" customHeight="1">
      <c r="A91" s="156" t="s">
        <v>1878</v>
      </c>
      <c r="B91" s="151" t="str">
        <f>HLOOKUP(Auswahl1,VergleichMatrix,140)</f>
        <v>-</v>
      </c>
      <c r="C91" s="151" t="str">
        <f>HLOOKUP(Auswahl2,VergleichMatrix,140)</f>
        <v>-</v>
      </c>
      <c r="D91" s="151" t="str">
        <f>HLOOKUP(Auswahl3,VergleichMatrix,140)</f>
        <v>-</v>
      </c>
      <c r="E91" s="35"/>
    </row>
    <row r="92" spans="1:5" ht="24" customHeight="1">
      <c r="A92" s="156" t="s">
        <v>36</v>
      </c>
      <c r="B92" s="151" t="str">
        <f>HLOOKUP(Auswahl1,VergleichMatrix,142)</f>
        <v>-</v>
      </c>
      <c r="C92" s="151" t="str">
        <f>HLOOKUP(Auswahl2,VergleichMatrix,142)</f>
        <v>-</v>
      </c>
      <c r="D92" s="151" t="str">
        <f>HLOOKUP(Auswahl3,VergleichMatrix,142)</f>
        <v>-</v>
      </c>
      <c r="E92" s="35"/>
    </row>
    <row r="93" spans="1:5" ht="24" customHeight="1">
      <c r="A93" s="156" t="s">
        <v>20</v>
      </c>
      <c r="B93" s="151" t="str">
        <f>HLOOKUP(Auswahl1,VergleichMatrix,144)</f>
        <v>-</v>
      </c>
      <c r="C93" s="151" t="str">
        <f>HLOOKUP(Auswahl2,VergleichMatrix,144)</f>
        <v>-</v>
      </c>
      <c r="D93" s="151" t="str">
        <f>HLOOKUP(Auswahl3,VergleichMatrix,144)</f>
        <v>-</v>
      </c>
      <c r="E93" s="35"/>
    </row>
    <row r="94" spans="1:5" ht="24" customHeight="1">
      <c r="A94" s="156" t="s">
        <v>1901</v>
      </c>
      <c r="B94" s="151" t="str">
        <f>HLOOKUP(Auswahl1,VergleichMatrix,146)</f>
        <v>-</v>
      </c>
      <c r="C94" s="151" t="str">
        <f>HLOOKUP(Auswahl2,VergleichMatrix,146)</f>
        <v>-</v>
      </c>
      <c r="D94" s="151" t="str">
        <f>HLOOKUP(Auswahl3,VergleichMatrix,146)</f>
        <v>-</v>
      </c>
      <c r="E94" s="35"/>
    </row>
    <row r="95" spans="1:5" ht="27" customHeight="1">
      <c r="A95" s="156" t="s">
        <v>27</v>
      </c>
      <c r="B95" s="151" t="str">
        <f>HLOOKUP(Auswahl1,VergleichMatrix,148)</f>
        <v>-</v>
      </c>
      <c r="C95" s="151" t="str">
        <f>HLOOKUP(Auswahl2,VergleichMatrix,148)</f>
        <v>-</v>
      </c>
      <c r="D95" s="151" t="str">
        <f>HLOOKUP(Auswahl3,VergleichMatrix,148)</f>
        <v>-</v>
      </c>
      <c r="E95" s="35"/>
    </row>
    <row r="96" spans="1:5" ht="9.9499999999999993" customHeight="1">
      <c r="A96" s="207"/>
      <c r="B96" s="159"/>
      <c r="C96" s="159"/>
      <c r="D96" s="159"/>
      <c r="E96" s="121"/>
    </row>
    <row r="97" spans="1:5" s="144" customFormat="1" ht="20.25" customHeight="1">
      <c r="A97" s="254" t="s">
        <v>7398</v>
      </c>
      <c r="B97" s="256" t="str">
        <f>B4</f>
        <v>keine</v>
      </c>
      <c r="C97" s="256" t="str">
        <f>C4</f>
        <v>keine</v>
      </c>
      <c r="D97" s="256" t="str">
        <f>D4</f>
        <v>keine</v>
      </c>
      <c r="E97" s="256" t="str">
        <f>E4</f>
        <v>Individuell</v>
      </c>
    </row>
    <row r="98" spans="1:5" s="144" customFormat="1" ht="53.25" customHeight="1">
      <c r="A98" s="156" t="s">
        <v>28</v>
      </c>
      <c r="B98" s="151" t="str">
        <f>HLOOKUP(Auswahl1,VergleichMatrix,152)</f>
        <v>-</v>
      </c>
      <c r="C98" s="151" t="str">
        <f>HLOOKUP(Auswahl2,VergleichMatrix,152)</f>
        <v>-</v>
      </c>
      <c r="D98" s="151" t="str">
        <f>HLOOKUP(Auswahl3,VergleichMatrix,152)</f>
        <v>-</v>
      </c>
      <c r="E98" s="74"/>
    </row>
    <row r="99" spans="1:5" s="144" customFormat="1" ht="33" customHeight="1">
      <c r="A99" s="156" t="s">
        <v>52</v>
      </c>
      <c r="B99" s="151" t="str">
        <f>HLOOKUP(Auswahl1,VergleichMatrix,154)</f>
        <v>-</v>
      </c>
      <c r="C99" s="151" t="str">
        <f>HLOOKUP(Auswahl2,VergleichMatrix,154)</f>
        <v>-</v>
      </c>
      <c r="D99" s="151" t="str">
        <f>HLOOKUP(Auswahl3,VergleichMatrix,154)</f>
        <v>-</v>
      </c>
      <c r="E99" s="48"/>
    </row>
    <row r="100" spans="1:5" s="144" customFormat="1" ht="38.25" customHeight="1">
      <c r="A100" s="156" t="s">
        <v>1885</v>
      </c>
      <c r="B100" s="151" t="str">
        <f>HLOOKUP(Auswahl1,VergleichMatrix,156)</f>
        <v>-</v>
      </c>
      <c r="C100" s="151" t="str">
        <f>HLOOKUP(Auswahl2,VergleichMatrix,156)</f>
        <v>-</v>
      </c>
      <c r="D100" s="151" t="str">
        <f>HLOOKUP(Auswahl3,VergleichMatrix,156)</f>
        <v>-</v>
      </c>
      <c r="E100" s="74"/>
    </row>
    <row r="101" spans="1:5" s="157" customFormat="1" ht="21" customHeight="1">
      <c r="A101" s="156" t="s">
        <v>1886</v>
      </c>
      <c r="B101" s="151" t="str">
        <f>HLOOKUP(Auswahl1,VergleichMatrix,158)</f>
        <v>-</v>
      </c>
      <c r="C101" s="151" t="str">
        <f>HLOOKUP(Auswahl2,VergleichMatrix,158)</f>
        <v>-</v>
      </c>
      <c r="D101" s="151" t="str">
        <f>HLOOKUP(Auswahl3,VergleichMatrix,158)</f>
        <v>-</v>
      </c>
      <c r="E101" s="75"/>
    </row>
    <row r="102" spans="1:5" s="144" customFormat="1" ht="34.5" customHeight="1">
      <c r="A102" s="262" t="s">
        <v>7401</v>
      </c>
      <c r="B102" s="266" t="str">
        <f>HLOOKUP(Auswahl1,VergleichMatrix,160)</f>
        <v>-</v>
      </c>
      <c r="C102" s="266" t="str">
        <f>HLOOKUP(Auswahl2,VergleichMatrix,160)</f>
        <v>-</v>
      </c>
      <c r="D102" s="266" t="str">
        <f>HLOOKUP(Auswahl3,VergleichMatrix,160)</f>
        <v>-</v>
      </c>
      <c r="E102" s="271"/>
    </row>
    <row r="103" spans="1:5" s="144" customFormat="1" ht="71.25" customHeight="1">
      <c r="A103" s="207"/>
      <c r="B103" s="159"/>
      <c r="C103" s="159"/>
      <c r="D103" s="159"/>
      <c r="E103" s="258"/>
    </row>
    <row r="104" spans="1:5" s="144" customFormat="1" ht="2.1" customHeight="1">
      <c r="A104" s="207"/>
      <c r="B104" s="159"/>
      <c r="C104" s="159"/>
      <c r="D104" s="159"/>
      <c r="E104" s="258"/>
    </row>
    <row r="105" spans="1:5" ht="19.5" customHeight="1">
      <c r="A105" s="254" t="s">
        <v>7854</v>
      </c>
      <c r="B105" s="255" t="str">
        <f>B4</f>
        <v>keine</v>
      </c>
      <c r="C105" s="255" t="str">
        <f>C4</f>
        <v>keine</v>
      </c>
      <c r="D105" s="255" t="str">
        <f>D4</f>
        <v>keine</v>
      </c>
      <c r="E105" s="255" t="str">
        <f>E4</f>
        <v>Individuell</v>
      </c>
    </row>
    <row r="106" spans="1:5" ht="21" customHeight="1">
      <c r="A106" s="156" t="s">
        <v>13</v>
      </c>
      <c r="B106" s="151" t="str">
        <f>HLOOKUP(Auswahl1,VergleichMatrix,162)</f>
        <v>-</v>
      </c>
      <c r="C106" s="151" t="str">
        <f>HLOOKUP(Auswahl2,VergleichMatrix,162)</f>
        <v>-</v>
      </c>
      <c r="D106" s="151" t="str">
        <f>HLOOKUP(Auswahl3,VergleichMatrix,162)</f>
        <v>-</v>
      </c>
      <c r="E106" s="48"/>
    </row>
    <row r="107" spans="1:5" s="144" customFormat="1" ht="24" customHeight="1">
      <c r="A107" s="44" t="s">
        <v>7399</v>
      </c>
      <c r="B107" s="151" t="str">
        <f>HLOOKUP(Auswahl1,VergleichMatrix,164)</f>
        <v>-</v>
      </c>
      <c r="C107" s="151" t="str">
        <f>HLOOKUP(Auswahl2,VergleichMatrix,164)</f>
        <v>-</v>
      </c>
      <c r="D107" s="151" t="str">
        <f>HLOOKUP(Auswahl3,VergleichMatrix,164)</f>
        <v>-</v>
      </c>
      <c r="E107" s="74"/>
    </row>
    <row r="108" spans="1:5" s="144" customFormat="1" ht="39" customHeight="1">
      <c r="A108" s="264" t="s">
        <v>7400</v>
      </c>
      <c r="B108" s="266" t="str">
        <f>HLOOKUP(Auswahl1,VergleichMatrix,166)</f>
        <v>-</v>
      </c>
      <c r="C108" s="266" t="str">
        <f>HLOOKUP(Auswahl2,VergleichMatrix,166)</f>
        <v>-</v>
      </c>
      <c r="D108" s="266" t="str">
        <f>HLOOKUP(Auswahl3,VergleichMatrix,166)</f>
        <v>-</v>
      </c>
      <c r="E108" s="271"/>
    </row>
    <row r="109" spans="1:5" s="144" customFormat="1" ht="38.25" customHeight="1">
      <c r="A109" s="156" t="s">
        <v>60</v>
      </c>
      <c r="B109" s="151" t="str">
        <f>HLOOKUP(Auswahl1,VergleichMatrix,168)</f>
        <v>-</v>
      </c>
      <c r="C109" s="151" t="str">
        <f>HLOOKUP(Auswahl2,VergleichMatrix,168)</f>
        <v>-</v>
      </c>
      <c r="D109" s="151" t="str">
        <f>HLOOKUP(Auswahl3,VergleichMatrix,168)</f>
        <v>-</v>
      </c>
      <c r="E109" s="51"/>
    </row>
    <row r="110" spans="1:5" s="144" customFormat="1" ht="73.5" customHeight="1">
      <c r="A110" s="156" t="s">
        <v>3959</v>
      </c>
      <c r="B110" s="151" t="str">
        <f>HLOOKUP(Auswahl1,VergleichMatrix,170)</f>
        <v>-</v>
      </c>
      <c r="C110" s="151" t="str">
        <f>HLOOKUP(Auswahl2,VergleichMatrix,170)</f>
        <v>-</v>
      </c>
      <c r="D110" s="151" t="str">
        <f>HLOOKUP(Auswahl3,VergleichMatrix,170)</f>
        <v>-</v>
      </c>
      <c r="E110" s="166"/>
    </row>
    <row r="111" spans="1:5" s="144" customFormat="1" ht="85.5" customHeight="1">
      <c r="A111" s="44" t="s">
        <v>6471</v>
      </c>
      <c r="B111" s="151" t="str">
        <f>HLOOKUP(Auswahl1,VergleichMatrix,172)</f>
        <v>-</v>
      </c>
      <c r="C111" s="151" t="str">
        <f>HLOOKUP(Auswahl2,VergleichMatrix,172)</f>
        <v>-</v>
      </c>
      <c r="D111" s="151" t="str">
        <f>HLOOKUP(Auswahl3,VergleichMatrix,172)</f>
        <v>-</v>
      </c>
      <c r="E111" s="166"/>
    </row>
    <row r="112" spans="1:5" s="144" customFormat="1" ht="60" customHeight="1">
      <c r="A112" s="264" t="s">
        <v>6456</v>
      </c>
      <c r="B112" s="266" t="str">
        <f>HLOOKUP(Auswahl1,VergleichMatrix,174)</f>
        <v>-</v>
      </c>
      <c r="C112" s="266" t="str">
        <f>HLOOKUP(Auswahl2,VergleichMatrix,174)</f>
        <v>-</v>
      </c>
      <c r="D112" s="266" t="str">
        <f>HLOOKUP(Auswahl3,VergleichMatrix,174)</f>
        <v>-</v>
      </c>
      <c r="E112" s="274"/>
    </row>
    <row r="113" spans="1:5" s="144" customFormat="1" ht="21" customHeight="1">
      <c r="A113" s="156" t="s">
        <v>16</v>
      </c>
      <c r="B113" s="151" t="str">
        <f>HLOOKUP(Auswahl1,VergleichMatrix,176)</f>
        <v>-</v>
      </c>
      <c r="C113" s="151" t="str">
        <f>HLOOKUP(Auswahl2,VergleichMatrix,176)</f>
        <v>-</v>
      </c>
      <c r="D113" s="151" t="str">
        <f>HLOOKUP(Auswahl3,VergleichMatrix,176)</f>
        <v>-</v>
      </c>
      <c r="E113" s="48"/>
    </row>
    <row r="114" spans="1:5" ht="30.75" customHeight="1">
      <c r="A114" s="156" t="s">
        <v>3955</v>
      </c>
      <c r="B114" s="151" t="str">
        <f>HLOOKUP(Auswahl1,VergleichMatrix,178)</f>
        <v>-</v>
      </c>
      <c r="C114" s="151" t="str">
        <f>HLOOKUP(Auswahl2,VergleichMatrix,178)</f>
        <v>-</v>
      </c>
      <c r="D114" s="151" t="str">
        <f>HLOOKUP(Auswahl3,VergleichMatrix,178)</f>
        <v>-</v>
      </c>
      <c r="E114" s="35"/>
    </row>
    <row r="115" spans="1:5" s="144" customFormat="1" ht="45.75" customHeight="1">
      <c r="A115" s="207"/>
      <c r="B115" s="159"/>
      <c r="C115" s="159"/>
      <c r="D115" s="159"/>
      <c r="E115" s="258"/>
    </row>
    <row r="116" spans="1:5" s="144" customFormat="1" ht="2.1" customHeight="1">
      <c r="A116" s="207"/>
      <c r="B116" s="159"/>
      <c r="C116" s="159"/>
      <c r="D116" s="159"/>
      <c r="E116" s="258"/>
    </row>
    <row r="117" spans="1:5" ht="19.5" customHeight="1">
      <c r="A117" s="254" t="s">
        <v>7854</v>
      </c>
      <c r="B117" s="255" t="str">
        <f>B4</f>
        <v>keine</v>
      </c>
      <c r="C117" s="255" t="str">
        <f>C4</f>
        <v>keine</v>
      </c>
      <c r="D117" s="255" t="str">
        <f>D4</f>
        <v>keine</v>
      </c>
      <c r="E117" s="255" t="str">
        <f>E4</f>
        <v>Individuell</v>
      </c>
    </row>
    <row r="118" spans="1:5" s="144" customFormat="1" ht="39" customHeight="1">
      <c r="A118" s="262" t="s">
        <v>110</v>
      </c>
      <c r="B118" s="266" t="str">
        <f>HLOOKUP(Auswahl1,VergleichMatrix,180)</f>
        <v>-</v>
      </c>
      <c r="C118" s="266" t="str">
        <f>HLOOKUP(Auswahl2,VergleichMatrix,180)</f>
        <v>-</v>
      </c>
      <c r="D118" s="266" t="str">
        <f>HLOOKUP(Auswahl3,VergleichMatrix,180)</f>
        <v>-</v>
      </c>
      <c r="E118" s="271"/>
    </row>
    <row r="119" spans="1:5" s="144" customFormat="1" ht="50.1" customHeight="1">
      <c r="A119" s="210" t="s">
        <v>7421</v>
      </c>
      <c r="B119" s="151" t="str">
        <f>HLOOKUP(Auswahl1,VergleichMatrix,182)</f>
        <v>-</v>
      </c>
      <c r="C119" s="151" t="str">
        <f>HLOOKUP(Auswahl2,VergleichMatrix,182)</f>
        <v>-</v>
      </c>
      <c r="D119" s="151" t="str">
        <f>HLOOKUP(Auswahl3,VergleichMatrix,182)</f>
        <v>-</v>
      </c>
      <c r="E119" s="166"/>
    </row>
    <row r="120" spans="1:5" s="144" customFormat="1" ht="54.95" customHeight="1">
      <c r="A120" s="210" t="s">
        <v>7543</v>
      </c>
      <c r="B120" s="151" t="str">
        <f>HLOOKUP(Auswahl1,VergleichMatrix,184)</f>
        <v>-</v>
      </c>
      <c r="C120" s="151" t="str">
        <f>HLOOKUP(Auswahl2,VergleichMatrix,184)</f>
        <v>-</v>
      </c>
      <c r="D120" s="151" t="str">
        <f>HLOOKUP(Auswahl3,VergleichMatrix,184)</f>
        <v>-</v>
      </c>
      <c r="E120" s="74"/>
    </row>
    <row r="121" spans="1:5" s="144" customFormat="1" ht="10.5" customHeight="1">
      <c r="A121" s="26"/>
      <c r="B121" s="315"/>
      <c r="C121" s="315"/>
      <c r="D121" s="315"/>
      <c r="E121" s="315"/>
    </row>
    <row r="122" spans="1:5" s="144" customFormat="1" ht="20.100000000000001" customHeight="1">
      <c r="A122" s="254" t="s">
        <v>7839</v>
      </c>
      <c r="B122" s="259" t="str">
        <f>B4</f>
        <v>keine</v>
      </c>
      <c r="C122" s="259" t="str">
        <f>C4</f>
        <v>keine</v>
      </c>
      <c r="D122" s="259" t="str">
        <f>D4</f>
        <v>keine</v>
      </c>
      <c r="E122" s="259" t="str">
        <f>E4</f>
        <v>Individuell</v>
      </c>
    </row>
    <row r="123" spans="1:5" s="144" customFormat="1" ht="56.1" customHeight="1">
      <c r="A123" s="44" t="s">
        <v>7840</v>
      </c>
      <c r="B123" s="151" t="str">
        <f>HLOOKUP(Auswahl1,VergleichMatrix,188)</f>
        <v>-</v>
      </c>
      <c r="C123" s="151" t="str">
        <f>HLOOKUP(Auswahl2,VergleichMatrix,188)</f>
        <v>-</v>
      </c>
      <c r="D123" s="151" t="str">
        <f>HLOOKUP(Auswahl3,VergleichMatrix,188)</f>
        <v>-</v>
      </c>
      <c r="E123" s="142"/>
    </row>
    <row r="124" spans="1:5" s="144" customFormat="1" ht="30" customHeight="1">
      <c r="A124" s="156" t="s">
        <v>1872</v>
      </c>
      <c r="B124" s="151" t="str">
        <f>HLOOKUP(Auswahl1,VergleichMatrix,190)</f>
        <v>-</v>
      </c>
      <c r="C124" s="151" t="str">
        <f>HLOOKUP(Auswahl2,VergleichMatrix,190)</f>
        <v>-</v>
      </c>
      <c r="D124" s="151" t="str">
        <f>HLOOKUP(Auswahl3,VergleichMatrix,190)</f>
        <v>-</v>
      </c>
      <c r="E124" s="74"/>
    </row>
    <row r="125" spans="1:5" s="144" customFormat="1" ht="33" customHeight="1">
      <c r="A125" s="156" t="s">
        <v>1096</v>
      </c>
      <c r="B125" s="151" t="str">
        <f>HLOOKUP(Auswahl1,VergleichMatrix,192)</f>
        <v>-</v>
      </c>
      <c r="C125" s="151" t="str">
        <f>HLOOKUP(Auswahl2,VergleichMatrix,192)</f>
        <v>-</v>
      </c>
      <c r="D125" s="151" t="str">
        <f>HLOOKUP(Auswahl3,VergleichMatrix,192)</f>
        <v>-</v>
      </c>
      <c r="E125" s="48"/>
    </row>
    <row r="126" spans="1:5" s="144" customFormat="1" ht="21" customHeight="1">
      <c r="A126" s="44" t="s">
        <v>7822</v>
      </c>
      <c r="B126" s="151" t="str">
        <f>HLOOKUP(Auswahl1,VergleichMatrix,194)</f>
        <v>-</v>
      </c>
      <c r="C126" s="151" t="str">
        <f>HLOOKUP(Auswahl2,VergleichMatrix,194)</f>
        <v>-</v>
      </c>
      <c r="D126" s="151" t="str">
        <f>HLOOKUP(Auswahl3,VergleichMatrix,194)</f>
        <v>-</v>
      </c>
      <c r="E126" s="166"/>
    </row>
    <row r="127" spans="1:5" s="144" customFormat="1" ht="30" customHeight="1">
      <c r="A127" s="156" t="s">
        <v>1873</v>
      </c>
      <c r="B127" s="151" t="str">
        <f>HLOOKUP(Auswahl1,VergleichMatrix,196)</f>
        <v>-</v>
      </c>
      <c r="C127" s="151" t="str">
        <f>HLOOKUP(Auswahl2,VergleichMatrix,196)</f>
        <v>-</v>
      </c>
      <c r="D127" s="151" t="str">
        <f>HLOOKUP(Auswahl3,VergleichMatrix,196)</f>
        <v>-</v>
      </c>
      <c r="E127" s="74"/>
    </row>
    <row r="128" spans="1:5" s="144" customFormat="1" ht="30" customHeight="1">
      <c r="A128" s="156" t="s">
        <v>7841</v>
      </c>
      <c r="B128" s="151" t="str">
        <f>HLOOKUP(Auswahl1,VergleichMatrix,198)</f>
        <v>-</v>
      </c>
      <c r="C128" s="151" t="str">
        <f>HLOOKUP(Auswahl2,VergleichMatrix,198)</f>
        <v>-</v>
      </c>
      <c r="D128" s="151" t="str">
        <f>HLOOKUP(Auswahl3,VergleichMatrix,198)</f>
        <v>-</v>
      </c>
      <c r="E128" s="74"/>
    </row>
    <row r="129" spans="1:5" s="144" customFormat="1" ht="30" customHeight="1">
      <c r="A129" s="156" t="s">
        <v>48</v>
      </c>
      <c r="B129" s="151" t="str">
        <f>HLOOKUP(Auswahl1,VergleichMatrix,200)</f>
        <v>-</v>
      </c>
      <c r="C129" s="151" t="str">
        <f>HLOOKUP(Auswahl2,VergleichMatrix,200)</f>
        <v>-</v>
      </c>
      <c r="D129" s="151" t="str">
        <f>HLOOKUP(Auswahl3,VergleichMatrix,200)</f>
        <v>-</v>
      </c>
      <c r="E129" s="75"/>
    </row>
    <row r="130" spans="1:5" s="144" customFormat="1" ht="12.75" customHeight="1">
      <c r="A130" s="207"/>
      <c r="B130" s="159"/>
      <c r="C130" s="159"/>
      <c r="D130" s="159"/>
      <c r="E130" s="258"/>
    </row>
    <row r="131" spans="1:5" s="144" customFormat="1" ht="2.1" customHeight="1">
      <c r="A131" s="207"/>
      <c r="B131" s="159"/>
      <c r="C131" s="159"/>
      <c r="D131" s="159"/>
      <c r="E131" s="258"/>
    </row>
    <row r="132" spans="1:5" ht="19.5" customHeight="1">
      <c r="A132" s="254" t="s">
        <v>7855</v>
      </c>
      <c r="B132" s="255" t="str">
        <f>B4</f>
        <v>keine</v>
      </c>
      <c r="C132" s="255" t="str">
        <f>C4</f>
        <v>keine</v>
      </c>
      <c r="D132" s="255" t="str">
        <f>D4</f>
        <v>keine</v>
      </c>
      <c r="E132" s="255" t="str">
        <f>E4</f>
        <v>Individuell</v>
      </c>
    </row>
    <row r="133" spans="1:5" s="144" customFormat="1" ht="30" customHeight="1">
      <c r="A133" s="161" t="s">
        <v>1903</v>
      </c>
      <c r="B133" s="151" t="str">
        <f>HLOOKUP(Auswahl1,VergleichMatrix,203)</f>
        <v>-</v>
      </c>
      <c r="C133" s="151" t="str">
        <f>HLOOKUP(Auswahl2,VergleichMatrix,203)</f>
        <v>-</v>
      </c>
      <c r="D133" s="151" t="str">
        <f>HLOOKUP(Auswahl3,VergleichMatrix,203)</f>
        <v>-</v>
      </c>
      <c r="E133" s="74"/>
    </row>
    <row r="134" spans="1:5" s="157" customFormat="1" ht="30" customHeight="1">
      <c r="A134" s="161" t="s">
        <v>1874</v>
      </c>
      <c r="B134" s="151" t="str">
        <f>HLOOKUP(Auswahl1,VergleichMatrix,205)</f>
        <v>-</v>
      </c>
      <c r="C134" s="151" t="str">
        <f>HLOOKUP(Auswahl2,VergleichMatrix,205)</f>
        <v>-</v>
      </c>
      <c r="D134" s="151" t="str">
        <f>HLOOKUP(Auswahl3,VergleichMatrix,205)</f>
        <v>-</v>
      </c>
      <c r="E134" s="74"/>
    </row>
    <row r="135" spans="1:5" s="144" customFormat="1" ht="30" customHeight="1">
      <c r="A135" s="161" t="s">
        <v>1875</v>
      </c>
      <c r="B135" s="151" t="str">
        <f>HLOOKUP(Auswahl1,VergleichMatrix,207)</f>
        <v>-</v>
      </c>
      <c r="C135" s="151" t="str">
        <f>HLOOKUP(Auswahl2,VergleichMatrix,207)</f>
        <v>-</v>
      </c>
      <c r="D135" s="151" t="str">
        <f>HLOOKUP(Auswahl3,VergleichMatrix,207)</f>
        <v>-</v>
      </c>
      <c r="E135" s="48"/>
    </row>
    <row r="136" spans="1:5" s="144" customFormat="1" ht="32.25" customHeight="1">
      <c r="A136" s="161" t="s">
        <v>1928</v>
      </c>
      <c r="B136" s="151" t="str">
        <f>HLOOKUP(Auswahl1,VergleichMatrix,209)</f>
        <v>-</v>
      </c>
      <c r="C136" s="151" t="str">
        <f>HLOOKUP(Auswahl2,VergleichMatrix,209)</f>
        <v>-</v>
      </c>
      <c r="D136" s="151" t="str">
        <f>HLOOKUP(Auswahl3,VergleichMatrix,209)</f>
        <v>-</v>
      </c>
      <c r="E136" s="166"/>
    </row>
    <row r="137" spans="1:5" s="144" customFormat="1" ht="30" customHeight="1">
      <c r="A137" s="162" t="s">
        <v>1876</v>
      </c>
      <c r="B137" s="151" t="str">
        <f>HLOOKUP(Auswahl1,VergleichMatrix,211)</f>
        <v>-</v>
      </c>
      <c r="C137" s="155" t="str">
        <f>HLOOKUP(Auswahl2,VergleichMatrix,211)</f>
        <v>-</v>
      </c>
      <c r="D137" s="151" t="str">
        <f>HLOOKUP(Auswahl3,VergleichMatrix,211)</f>
        <v>-</v>
      </c>
      <c r="E137" s="143"/>
    </row>
    <row r="138" spans="1:5" s="157" customFormat="1" ht="50.1" customHeight="1">
      <c r="A138" s="313" t="s">
        <v>8775</v>
      </c>
      <c r="B138" s="266" t="str">
        <f>HLOOKUP(Auswahl1,VergleichMatrix,213)</f>
        <v>-</v>
      </c>
      <c r="C138" s="266" t="str">
        <f>HLOOKUP(Auswahl2,VergleichMatrix,213)</f>
        <v>-</v>
      </c>
      <c r="D138" s="266" t="str">
        <f>HLOOKUP(Auswahl3,VergleichMatrix,213)</f>
        <v>-</v>
      </c>
      <c r="E138" s="268"/>
    </row>
    <row r="139" spans="1:5" s="144" customFormat="1" ht="30" customHeight="1">
      <c r="A139" s="161" t="s">
        <v>2501</v>
      </c>
      <c r="B139" s="151" t="str">
        <f>HLOOKUP(Auswahl1,VergleichMatrix,215)</f>
        <v>-</v>
      </c>
      <c r="C139" s="151" t="str">
        <f>HLOOKUP(Auswahl2,VergleichMatrix,215)</f>
        <v>-</v>
      </c>
      <c r="D139" s="151" t="str">
        <f>HLOOKUP(Auswahl3,VergleichMatrix,215)</f>
        <v>-</v>
      </c>
      <c r="E139" s="48"/>
    </row>
    <row r="140" spans="1:5" s="144" customFormat="1" ht="30" customHeight="1">
      <c r="A140" s="161" t="s">
        <v>1877</v>
      </c>
      <c r="B140" s="151" t="str">
        <f>HLOOKUP(Auswahl1,VergleichMatrix,217)</f>
        <v>-</v>
      </c>
      <c r="C140" s="151" t="str">
        <f>HLOOKUP(Auswahl2,VergleichMatrix,217)</f>
        <v>-</v>
      </c>
      <c r="D140" s="151" t="str">
        <f>HLOOKUP(Auswahl3,VergleichMatrix,217)</f>
        <v>-</v>
      </c>
      <c r="E140" s="166"/>
    </row>
    <row r="141" spans="1:5" s="144" customFormat="1" ht="54.95" customHeight="1">
      <c r="A141" s="44" t="s">
        <v>7424</v>
      </c>
      <c r="B141" s="151" t="str">
        <f>HLOOKUP(Auswahl1,VergleichMatrix,219)</f>
        <v>-</v>
      </c>
      <c r="C141" s="151" t="str">
        <f>HLOOKUP(Auswahl2,VergleichMatrix,219)</f>
        <v>-</v>
      </c>
      <c r="D141" s="151" t="str">
        <f>HLOOKUP(Auswahl3,VergleichMatrix,219)</f>
        <v>-</v>
      </c>
      <c r="E141" s="75"/>
    </row>
    <row r="142" spans="1:5" s="144" customFormat="1" ht="57" customHeight="1">
      <c r="A142" s="156" t="s">
        <v>46</v>
      </c>
      <c r="B142" s="151" t="str">
        <f>HLOOKUP(Auswahl1,VergleichMatrix,221)</f>
        <v>-</v>
      </c>
      <c r="C142" s="155" t="str">
        <f>HLOOKUP(Auswahl2,VergleichMatrix,221)</f>
        <v>-</v>
      </c>
      <c r="D142" s="151" t="str">
        <f>HLOOKUP(Auswahl3,VergleichMatrix,221)</f>
        <v>-</v>
      </c>
      <c r="E142" s="74"/>
    </row>
    <row r="143" spans="1:5" s="144" customFormat="1" ht="48.75" customHeight="1">
      <c r="A143" s="156" t="s">
        <v>74</v>
      </c>
      <c r="B143" s="151" t="str">
        <f>HLOOKUP(Auswahl1,VergleichMatrix,223)</f>
        <v>-</v>
      </c>
      <c r="C143" s="151" t="str">
        <f>HLOOKUP(Auswahl2,VergleichMatrix,223)</f>
        <v>-</v>
      </c>
      <c r="D143" s="151" t="str">
        <f>HLOOKUP(Auswahl3,VergleichMatrix,223)</f>
        <v>-</v>
      </c>
      <c r="E143" s="74"/>
    </row>
    <row r="144" spans="1:5" s="144" customFormat="1" ht="2.1" customHeight="1">
      <c r="A144" s="26"/>
      <c r="B144" s="315"/>
      <c r="C144" s="315"/>
      <c r="D144" s="315"/>
      <c r="E144" s="315"/>
    </row>
    <row r="145" spans="1:5" ht="19.5" customHeight="1">
      <c r="A145" s="254" t="s">
        <v>34</v>
      </c>
      <c r="B145" s="255" t="str">
        <f>B4</f>
        <v>keine</v>
      </c>
      <c r="C145" s="255" t="str">
        <f>C4</f>
        <v>keine</v>
      </c>
      <c r="D145" s="255" t="str">
        <f>D4</f>
        <v>keine</v>
      </c>
      <c r="E145" s="255" t="str">
        <f>E4</f>
        <v>Individuell</v>
      </c>
    </row>
    <row r="146" spans="1:5" ht="34.5" customHeight="1">
      <c r="A146" s="154" t="s">
        <v>38</v>
      </c>
      <c r="B146" s="151" t="str">
        <f>HLOOKUP(Auswahl1,VergleichMatrix,227)</f>
        <v>-</v>
      </c>
      <c r="C146" s="155" t="str">
        <f>HLOOKUP(Auswahl2,VergleichMatrix,227)</f>
        <v>-</v>
      </c>
      <c r="D146" s="155" t="str">
        <f>HLOOKUP(Auswahl3,VergleichMatrix,227)</f>
        <v>-</v>
      </c>
      <c r="E146" s="168"/>
    </row>
    <row r="147" spans="1:5" ht="33" customHeight="1">
      <c r="A147" s="156" t="s">
        <v>1923</v>
      </c>
      <c r="B147" s="151" t="str">
        <f>HLOOKUP(Auswahl1,VergleichMatrix,229)</f>
        <v>-</v>
      </c>
      <c r="C147" s="155" t="str">
        <f>HLOOKUP(Auswahl2,VergleichMatrix,229)</f>
        <v>-</v>
      </c>
      <c r="D147" s="155" t="str">
        <f>HLOOKUP(Auswahl3,VergleichMatrix,229)</f>
        <v>-</v>
      </c>
      <c r="E147" s="35"/>
    </row>
    <row r="148" spans="1:5" ht="33" customHeight="1">
      <c r="A148" s="156" t="s">
        <v>1924</v>
      </c>
      <c r="B148" s="151" t="str">
        <f>HLOOKUP(Auswahl1,VergleichMatrix,231)</f>
        <v>-</v>
      </c>
      <c r="C148" s="155" t="str">
        <f>HLOOKUP(Auswahl2,VergleichMatrix,231)</f>
        <v>-</v>
      </c>
      <c r="D148" s="155" t="str">
        <f>HLOOKUP(Auswahl3,VergleichMatrix,231)</f>
        <v>-</v>
      </c>
      <c r="E148" s="35"/>
    </row>
    <row r="149" spans="1:5" ht="24" customHeight="1">
      <c r="A149" s="156" t="s">
        <v>26</v>
      </c>
      <c r="B149" s="151" t="str">
        <f>HLOOKUP(Auswahl1,VergleichMatrix,233)</f>
        <v>-</v>
      </c>
      <c r="C149" s="155" t="str">
        <f>HLOOKUP(Auswahl2,VergleichMatrix,233)</f>
        <v>-</v>
      </c>
      <c r="D149" s="155" t="str">
        <f>HLOOKUP(Auswahl3,VergleichMatrix,233)</f>
        <v>-</v>
      </c>
      <c r="E149" s="35"/>
    </row>
    <row r="150" spans="1:5" s="144" customFormat="1" ht="39" customHeight="1">
      <c r="A150" s="154" t="s">
        <v>17</v>
      </c>
      <c r="B150" s="151" t="str">
        <f>HLOOKUP(Auswahl1,VergleichMatrix,235)</f>
        <v>-</v>
      </c>
      <c r="C150" s="155" t="str">
        <f>HLOOKUP(Auswahl2,VergleichMatrix,235)</f>
        <v>-</v>
      </c>
      <c r="D150" s="155" t="str">
        <f>HLOOKUP(Auswahl3,VergleichMatrix,235)</f>
        <v>-</v>
      </c>
      <c r="E150" s="143"/>
    </row>
    <row r="151" spans="1:5" ht="24" customHeight="1">
      <c r="A151" s="156" t="s">
        <v>15</v>
      </c>
      <c r="B151" s="151" t="str">
        <f>HLOOKUP(Auswahl1,VergleichMatrix,237)</f>
        <v>-</v>
      </c>
      <c r="C151" s="151" t="str">
        <f>HLOOKUP(Auswahl2,VergleichMatrix,237)</f>
        <v>-</v>
      </c>
      <c r="D151" s="151" t="str">
        <f>HLOOKUP(Auswahl3,VergleichMatrix,237)</f>
        <v>-</v>
      </c>
      <c r="E151" s="35"/>
    </row>
    <row r="152" spans="1:5" ht="1.5" customHeight="1">
      <c r="A152" s="207"/>
      <c r="B152" s="159"/>
      <c r="C152" s="159"/>
      <c r="D152" s="159"/>
      <c r="E152" s="121"/>
    </row>
    <row r="153" spans="1:5" s="144" customFormat="1" ht="2.1" customHeight="1">
      <c r="A153" s="26"/>
      <c r="B153" s="315"/>
      <c r="C153" s="315"/>
      <c r="D153" s="315"/>
      <c r="E153" s="315"/>
    </row>
    <row r="154" spans="1:5" ht="19.5" customHeight="1">
      <c r="A154" s="254" t="s">
        <v>185</v>
      </c>
      <c r="B154" s="259" t="str">
        <f>B4</f>
        <v>keine</v>
      </c>
      <c r="C154" s="259" t="str">
        <f>C4</f>
        <v>keine</v>
      </c>
      <c r="D154" s="259" t="str">
        <f>D4</f>
        <v>keine</v>
      </c>
      <c r="E154" s="259" t="str">
        <f>E4</f>
        <v>Individuell</v>
      </c>
    </row>
    <row r="155" spans="1:5" ht="249.95" customHeight="1">
      <c r="A155" s="163"/>
      <c r="B155" s="155" t="str">
        <f>HLOOKUP(Auswahl1,VergleichMatrix,241)</f>
        <v>-</v>
      </c>
      <c r="C155" s="155" t="str">
        <f>HLOOKUP(Auswahl2,VergleichMatrix,241)</f>
        <v>-</v>
      </c>
      <c r="D155" s="155" t="str">
        <f>HLOOKUP(Auswahl3,VergleichMatrix,241)</f>
        <v>-</v>
      </c>
      <c r="E155" s="168"/>
    </row>
    <row r="156" spans="1:5" s="144" customFormat="1" ht="10.5" customHeight="1">
      <c r="A156" s="26"/>
      <c r="B156" s="315"/>
      <c r="C156" s="315"/>
      <c r="D156" s="315"/>
      <c r="E156" s="315"/>
    </row>
    <row r="157" spans="1:5" ht="19.5" customHeight="1">
      <c r="A157" s="152" t="s">
        <v>166</v>
      </c>
      <c r="B157" s="153" t="str">
        <f>B4</f>
        <v>keine</v>
      </c>
      <c r="C157" s="153" t="str">
        <f>C4</f>
        <v>keine</v>
      </c>
      <c r="D157" s="153" t="str">
        <f>D4</f>
        <v>keine</v>
      </c>
      <c r="E157" s="153" t="str">
        <f>E4</f>
        <v>Individuell</v>
      </c>
    </row>
    <row r="158" spans="1:5" ht="33" customHeight="1">
      <c r="A158" s="154"/>
      <c r="B158" s="155" t="str">
        <f>HLOOKUP(Auswahl1,VergleichMatrix,245)</f>
        <v>-</v>
      </c>
      <c r="C158" s="155" t="str">
        <f>HLOOKUP(Auswahl2,VergleichMatrix,245)</f>
        <v>-</v>
      </c>
      <c r="D158" s="155" t="str">
        <f>HLOOKUP(Auswahl3,VergleichMatrix,245)</f>
        <v>-</v>
      </c>
      <c r="E158" s="168"/>
    </row>
    <row r="172" spans="2:4">
      <c r="B172" s="159"/>
      <c r="C172" s="159"/>
      <c r="D172" s="159"/>
    </row>
    <row r="173" spans="2:4">
      <c r="B173" s="159"/>
      <c r="C173" s="159"/>
      <c r="D173" s="159"/>
    </row>
    <row r="174" spans="2:4">
      <c r="B174" s="159"/>
      <c r="C174" s="159"/>
      <c r="D174" s="159"/>
    </row>
    <row r="177" spans="2:4">
      <c r="B177" s="159"/>
      <c r="C177" s="159"/>
      <c r="D177" s="159"/>
    </row>
    <row r="178" spans="2:4">
      <c r="B178" s="159"/>
      <c r="C178" s="159"/>
      <c r="D178" s="159"/>
    </row>
    <row r="179" spans="2:4">
      <c r="B179" s="159"/>
      <c r="C179" s="159"/>
      <c r="D179" s="159"/>
    </row>
    <row r="180" spans="2:4">
      <c r="B180" s="159"/>
      <c r="C180" s="159"/>
      <c r="D180" s="159"/>
    </row>
    <row r="181" spans="2:4">
      <c r="B181" s="159"/>
      <c r="C181" s="159"/>
      <c r="D181" s="159"/>
    </row>
    <row r="182" spans="2:4">
      <c r="B182" s="159"/>
      <c r="C182" s="159"/>
      <c r="D182" s="159"/>
    </row>
  </sheetData>
  <sheetProtection algorithmName="SHA-512" hashValue="z1/9a6sSeX1YNBKu+W6X9FbN45zlw/cLa7XJdGlNm/vN7dfa0SRiY8nGNitqjlZEXB3BxUEZRYoEBTInd3slsQ==" saltValue="FkX+xTQiMqniyjB5YWx6yg==" spinCount="100000" sheet="1" objects="1" scenarios="1"/>
  <mergeCells count="8">
    <mergeCell ref="B153:E153"/>
    <mergeCell ref="B156:E156"/>
    <mergeCell ref="B2:C2"/>
    <mergeCell ref="B6:E6"/>
    <mergeCell ref="B121:E121"/>
    <mergeCell ref="B144:E144"/>
    <mergeCell ref="B61:E61"/>
    <mergeCell ref="B71:E71"/>
  </mergeCells>
  <phoneticPr fontId="1" type="noConversion"/>
  <conditionalFormatting sqref="E5 E40:E41 E98 E143 E127:E129 E123:E124 E43:E50 E120 E63:E69 E100:E101 E107:E108 E73:E78 E133:E134">
    <cfRule type="cellIs" dxfId="1190" priority="12" stopIfTrue="1" operator="equal">
      <formula>#REF!</formula>
    </cfRule>
  </conditionalFormatting>
  <conditionalFormatting sqref="E118">
    <cfRule type="cellIs" dxfId="1189" priority="5" stopIfTrue="1" operator="equal">
      <formula>#REF!</formula>
    </cfRule>
  </conditionalFormatting>
  <conditionalFormatting sqref="E55">
    <cfRule type="cellIs" dxfId="1188" priority="4" stopIfTrue="1" operator="equal">
      <formula>#REF!</formula>
    </cfRule>
  </conditionalFormatting>
  <conditionalFormatting sqref="E85">
    <cfRule type="cellIs" dxfId="1187" priority="3" stopIfTrue="1" operator="equal">
      <formula>#REF!</formula>
    </cfRule>
  </conditionalFormatting>
  <conditionalFormatting sqref="E102">
    <cfRule type="cellIs" dxfId="1186" priority="2" stopIfTrue="1" operator="equal">
      <formula>#REF!</formula>
    </cfRule>
  </conditionalFormatting>
  <conditionalFormatting sqref="E36:E37">
    <cfRule type="cellIs" dxfId="1185" priority="1" stopIfTrue="1" operator="equal">
      <formula>#REF!</formula>
    </cfRule>
  </conditionalFormatting>
  <printOptions horizontalCentered="1"/>
  <pageMargins left="0.59055118110236227" right="0.59055118110236227" top="0.98425196850393704" bottom="0.78740157480314965" header="0.51181102362204722" footer="0.51181102362204722"/>
  <pageSetup paperSize="9" orientation="landscape" r:id="rId1"/>
  <headerFooter alignWithMargins="0">
    <oddHeader>&amp;L&amp;"Arial,Fett"&amp;16Leistungsvergleich Privathaftpflichtversicherung&amp;R&amp;G</oddHeader>
    <oddFooter>&amp;L&amp;8Seite &amp;P von &amp;N&amp;C&amp;8Bei den Deckungsinhalten handelt es sich um Stichworte. Die detaillierten Deckungsumfänge sind den jeweiligen Bedingungen zu entnehmen.&amp;R&amp;8Stand 2021-07</oddFooter>
  </headerFooter>
  <rowBreaks count="11" manualBreakCount="11">
    <brk id="17" max="16383" man="1"/>
    <brk id="36" max="16383" man="1"/>
    <brk id="49" max="16383" man="1"/>
    <brk id="60" max="16383" man="1"/>
    <brk id="70" max="16383" man="1"/>
    <brk id="87" max="16383" man="1"/>
    <brk id="103" max="16383" man="1"/>
    <brk id="115" max="16383" man="1"/>
    <brk id="130" max="16383" man="1"/>
    <brk id="143" max="16383" man="1"/>
    <brk id="152" max="16383" man="1"/>
  </rowBreaks>
  <colBreaks count="1" manualBreakCount="1">
    <brk id="5"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097" r:id="rId5" name="Drop Down 1">
              <controlPr defaultSize="0" print="0" autoLine="0" autoPict="0">
                <anchor moveWithCells="1">
                  <from>
                    <xdr:col>1</xdr:col>
                    <xdr:colOff>28575</xdr:colOff>
                    <xdr:row>2</xdr:row>
                    <xdr:rowOff>28575</xdr:rowOff>
                  </from>
                  <to>
                    <xdr:col>1</xdr:col>
                    <xdr:colOff>1428750</xdr:colOff>
                    <xdr:row>2</xdr:row>
                    <xdr:rowOff>257175</xdr:rowOff>
                  </to>
                </anchor>
              </controlPr>
            </control>
          </mc:Choice>
        </mc:AlternateContent>
        <mc:AlternateContent xmlns:mc="http://schemas.openxmlformats.org/markup-compatibility/2006">
          <mc:Choice Requires="x14">
            <control shapeId="4098" r:id="rId6" name="Drop Down 2">
              <controlPr defaultSize="0" print="0" autoLine="0" autoPict="0">
                <anchor moveWithCells="1">
                  <from>
                    <xdr:col>2</xdr:col>
                    <xdr:colOff>28575</xdr:colOff>
                    <xdr:row>2</xdr:row>
                    <xdr:rowOff>28575</xdr:rowOff>
                  </from>
                  <to>
                    <xdr:col>2</xdr:col>
                    <xdr:colOff>1428750</xdr:colOff>
                    <xdr:row>2</xdr:row>
                    <xdr:rowOff>247650</xdr:rowOff>
                  </to>
                </anchor>
              </controlPr>
            </control>
          </mc:Choice>
        </mc:AlternateContent>
        <mc:AlternateContent xmlns:mc="http://schemas.openxmlformats.org/markup-compatibility/2006">
          <mc:Choice Requires="x14">
            <control shapeId="4099" r:id="rId7" name="Drop Down 3">
              <controlPr defaultSize="0" print="0" autoLine="0" autoPict="0">
                <anchor moveWithCells="1">
                  <from>
                    <xdr:col>3</xdr:col>
                    <xdr:colOff>19050</xdr:colOff>
                    <xdr:row>2</xdr:row>
                    <xdr:rowOff>28575</xdr:rowOff>
                  </from>
                  <to>
                    <xdr:col>3</xdr:col>
                    <xdr:colOff>1428750</xdr:colOff>
                    <xdr:row>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58"/>
  <sheetViews>
    <sheetView zoomScaleNormal="100" workbookViewId="0">
      <pane xSplit="1" ySplit="1" topLeftCell="B193" activePane="bottomRight" state="frozen"/>
      <selection pane="topRight" activeCell="B1" sqref="B1"/>
      <selection pane="bottomLeft" activeCell="A3" sqref="A3"/>
      <selection pane="bottomRight" activeCell="AO38" sqref="AO38"/>
    </sheetView>
  </sheetViews>
  <sheetFormatPr baseColWidth="10" defaultRowHeight="12.75"/>
  <cols>
    <col min="1" max="1" width="64.7109375" style="4" customWidth="1"/>
    <col min="2" max="39" width="23.7109375" style="4" customWidth="1"/>
    <col min="40" max="40" width="11.42578125" style="4"/>
    <col min="41" max="41" width="19.7109375" style="216" customWidth="1"/>
    <col min="42" max="42" width="11.42578125" style="25"/>
    <col min="43" max="43" width="21.7109375" style="248" customWidth="1"/>
    <col min="44" max="44" width="17" style="4" bestFit="1" customWidth="1"/>
    <col min="45" max="45" width="11.42578125" style="4"/>
    <col min="46" max="46" width="20.140625" style="25" customWidth="1"/>
    <col min="47" max="47" width="19.85546875" style="25" customWidth="1"/>
    <col min="48" max="48" width="22" style="25" customWidth="1"/>
    <col min="49" max="16384" width="11.42578125" style="4"/>
  </cols>
  <sheetData>
    <row r="1" spans="1:48" s="30" customFormat="1" ht="22.5" customHeight="1">
      <c r="A1" s="79" t="s">
        <v>367</v>
      </c>
      <c r="B1" s="80" t="s">
        <v>4182</v>
      </c>
      <c r="C1" s="80" t="s">
        <v>6130</v>
      </c>
      <c r="D1" s="80" t="s">
        <v>4183</v>
      </c>
      <c r="E1" s="80" t="s">
        <v>8792</v>
      </c>
      <c r="F1" s="80" t="s">
        <v>8791</v>
      </c>
      <c r="G1" s="80" t="s">
        <v>8790</v>
      </c>
      <c r="H1" s="80" t="s">
        <v>4646</v>
      </c>
      <c r="I1" s="80" t="s">
        <v>4647</v>
      </c>
      <c r="J1" s="80" t="s">
        <v>4648</v>
      </c>
      <c r="K1" s="100" t="s">
        <v>3044</v>
      </c>
      <c r="L1" s="100" t="s">
        <v>3045</v>
      </c>
      <c r="M1" s="100" t="s">
        <v>3046</v>
      </c>
      <c r="N1" s="80" t="s">
        <v>5309</v>
      </c>
      <c r="O1" s="80" t="s">
        <v>8793</v>
      </c>
      <c r="P1" s="80" t="s">
        <v>5816</v>
      </c>
      <c r="Q1" s="198" t="s">
        <v>6944</v>
      </c>
      <c r="R1" s="100" t="s">
        <v>5016</v>
      </c>
      <c r="S1" s="100" t="s">
        <v>5017</v>
      </c>
      <c r="T1" s="80" t="s">
        <v>8757</v>
      </c>
      <c r="U1" s="80" t="s">
        <v>8756</v>
      </c>
      <c r="V1" s="81" t="s">
        <v>7856</v>
      </c>
      <c r="W1" s="81" t="s">
        <v>7857</v>
      </c>
      <c r="X1" s="81" t="s">
        <v>7858</v>
      </c>
      <c r="Y1" s="81" t="s">
        <v>5991</v>
      </c>
      <c r="Z1" s="81" t="s">
        <v>5992</v>
      </c>
      <c r="AA1" s="81" t="s">
        <v>5994</v>
      </c>
      <c r="AB1" s="81" t="s">
        <v>5993</v>
      </c>
      <c r="AC1" s="80" t="s">
        <v>8064</v>
      </c>
      <c r="AD1" s="80" t="s">
        <v>8065</v>
      </c>
      <c r="AE1" s="80" t="s">
        <v>306</v>
      </c>
      <c r="AF1" s="80" t="s">
        <v>8477</v>
      </c>
      <c r="AG1" s="80" t="s">
        <v>8463</v>
      </c>
      <c r="AH1" s="80" t="s">
        <v>8349</v>
      </c>
      <c r="AI1" s="80" t="s">
        <v>61</v>
      </c>
      <c r="AJ1" s="80" t="s">
        <v>8794</v>
      </c>
      <c r="AK1" s="80" t="s">
        <v>8314</v>
      </c>
      <c r="AL1" s="80" t="s">
        <v>70</v>
      </c>
      <c r="AM1" s="80" t="s">
        <v>5871</v>
      </c>
      <c r="AO1" s="40"/>
      <c r="AP1" s="25"/>
      <c r="AQ1" s="248"/>
      <c r="AR1" s="25"/>
      <c r="AS1" s="25"/>
      <c r="AT1" s="25" t="s">
        <v>62</v>
      </c>
      <c r="AU1" s="25" t="s">
        <v>63</v>
      </c>
      <c r="AV1" s="41" t="s">
        <v>64</v>
      </c>
    </row>
    <row r="2" spans="1:48" s="6" customFormat="1" ht="22.5" customHeight="1">
      <c r="A2" s="44" t="s">
        <v>368</v>
      </c>
      <c r="B2" s="42"/>
      <c r="C2" s="42"/>
      <c r="D2" s="42"/>
      <c r="E2" s="42"/>
      <c r="F2" s="42"/>
      <c r="G2" s="42"/>
      <c r="H2" s="42"/>
      <c r="I2" s="42"/>
      <c r="J2" s="42"/>
      <c r="K2" s="42"/>
      <c r="L2" s="42"/>
      <c r="M2" s="42"/>
      <c r="N2" s="176"/>
      <c r="O2" s="42"/>
      <c r="P2" s="176"/>
      <c r="Q2" s="42"/>
      <c r="R2" s="42"/>
      <c r="S2" s="42"/>
      <c r="T2" s="42"/>
      <c r="U2" s="42"/>
      <c r="V2" s="42"/>
      <c r="W2" s="42"/>
      <c r="X2" s="42"/>
      <c r="Y2" s="42"/>
      <c r="Z2" s="42"/>
      <c r="AA2" s="42"/>
      <c r="AB2" s="42"/>
      <c r="AC2" s="42"/>
      <c r="AD2" s="42"/>
      <c r="AE2" s="42"/>
      <c r="AF2" s="42"/>
      <c r="AG2" s="42"/>
      <c r="AH2" s="42"/>
      <c r="AI2" s="47" t="s">
        <v>25</v>
      </c>
      <c r="AJ2" s="42"/>
      <c r="AK2" s="42"/>
      <c r="AL2" s="42"/>
      <c r="AM2" s="42"/>
      <c r="AO2" s="314"/>
      <c r="AP2" s="30">
        <v>1</v>
      </c>
      <c r="AQ2" s="249" t="s">
        <v>7828</v>
      </c>
      <c r="AT2" s="30">
        <v>1</v>
      </c>
      <c r="AU2" s="30">
        <v>1</v>
      </c>
      <c r="AV2" s="30">
        <v>1</v>
      </c>
    </row>
    <row r="3" spans="1:48" s="6" customFormat="1" ht="22.5" customHeight="1">
      <c r="A3" s="44" t="s">
        <v>369</v>
      </c>
      <c r="B3" s="42"/>
      <c r="C3" s="42"/>
      <c r="D3" s="42"/>
      <c r="E3" s="42"/>
      <c r="F3" s="42"/>
      <c r="G3" s="42"/>
      <c r="H3" s="42"/>
      <c r="I3" s="42"/>
      <c r="J3" s="42"/>
      <c r="K3" s="42"/>
      <c r="L3" s="42"/>
      <c r="M3" s="42"/>
      <c r="N3" s="176"/>
      <c r="O3" s="42"/>
      <c r="P3" s="176"/>
      <c r="Q3" s="42"/>
      <c r="R3" s="42"/>
      <c r="S3" s="42"/>
      <c r="T3" s="42"/>
      <c r="U3" s="42"/>
      <c r="V3" s="42"/>
      <c r="W3" s="42"/>
      <c r="X3" s="42"/>
      <c r="Y3" s="42"/>
      <c r="Z3" s="42"/>
      <c r="AA3" s="42"/>
      <c r="AB3" s="42"/>
      <c r="AC3" s="42"/>
      <c r="AD3" s="42"/>
      <c r="AE3" s="42"/>
      <c r="AF3" s="42"/>
      <c r="AG3" s="42"/>
      <c r="AH3" s="42"/>
      <c r="AI3" s="47" t="s">
        <v>25</v>
      </c>
      <c r="AJ3" s="42"/>
      <c r="AK3" s="42"/>
      <c r="AL3" s="42"/>
      <c r="AM3" s="42"/>
      <c r="AO3" s="314"/>
      <c r="AP3" s="30">
        <v>2</v>
      </c>
      <c r="AQ3" s="314" t="s">
        <v>4182</v>
      </c>
      <c r="AR3" s="249" t="s">
        <v>4182</v>
      </c>
      <c r="AT3" s="30" t="str">
        <f>VLOOKUP(AT2,AuswMatrix,2)</f>
        <v>keine</v>
      </c>
      <c r="AU3" s="30" t="str">
        <f>VLOOKUP(AU2,AuswMatrix,2)</f>
        <v>keine</v>
      </c>
      <c r="AV3" s="30" t="str">
        <f>VLOOKUP(AV2,AuswMatrix,2)</f>
        <v>keine</v>
      </c>
    </row>
    <row r="4" spans="1:48" s="6" customFormat="1" ht="19.5" customHeight="1">
      <c r="A4" s="44" t="s">
        <v>4589</v>
      </c>
      <c r="B4" s="42"/>
      <c r="C4" s="42"/>
      <c r="D4" s="42"/>
      <c r="E4" s="42"/>
      <c r="F4" s="42"/>
      <c r="G4" s="42"/>
      <c r="H4" s="42"/>
      <c r="I4" s="42"/>
      <c r="J4" s="42"/>
      <c r="K4" s="42"/>
      <c r="L4" s="42"/>
      <c r="M4" s="42"/>
      <c r="N4" s="42"/>
      <c r="O4" s="42"/>
      <c r="P4" s="176"/>
      <c r="Q4" s="42"/>
      <c r="R4" s="42"/>
      <c r="S4" s="42"/>
      <c r="T4" s="42"/>
      <c r="U4" s="42"/>
      <c r="V4" s="42"/>
      <c r="W4" s="42"/>
      <c r="X4" s="42"/>
      <c r="Y4" s="47"/>
      <c r="Z4" s="47"/>
      <c r="AA4" s="47"/>
      <c r="AB4" s="47"/>
      <c r="AC4" s="47"/>
      <c r="AD4" s="47"/>
      <c r="AE4" s="42"/>
      <c r="AF4" s="47"/>
      <c r="AG4" s="47"/>
      <c r="AH4" s="47"/>
      <c r="AI4" s="47" t="s">
        <v>4590</v>
      </c>
      <c r="AJ4" s="42"/>
      <c r="AK4" s="42"/>
      <c r="AL4" s="42"/>
      <c r="AM4" s="42"/>
      <c r="AO4" s="314"/>
      <c r="AP4" s="30">
        <v>3</v>
      </c>
      <c r="AQ4" s="314" t="s">
        <v>6130</v>
      </c>
      <c r="AR4" s="249" t="s">
        <v>6130</v>
      </c>
      <c r="AT4" s="30"/>
      <c r="AU4" s="30"/>
      <c r="AV4" s="30"/>
    </row>
    <row r="5" spans="1:48" s="25" customFormat="1" ht="12" customHeight="1">
      <c r="B5" s="68"/>
      <c r="C5" s="68"/>
      <c r="D5" s="68"/>
      <c r="E5" s="68"/>
      <c r="F5" s="68"/>
      <c r="G5" s="68"/>
      <c r="H5" s="202"/>
      <c r="I5" s="202"/>
      <c r="J5" s="202"/>
      <c r="K5" s="202"/>
      <c r="L5" s="202"/>
      <c r="M5" s="202"/>
      <c r="N5" s="202"/>
      <c r="O5" s="68"/>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O5" s="314"/>
      <c r="AP5" s="30">
        <v>4</v>
      </c>
      <c r="AQ5" s="314" t="s">
        <v>4183</v>
      </c>
      <c r="AR5" s="249" t="s">
        <v>4183</v>
      </c>
    </row>
    <row r="6" spans="1:48" s="241" customFormat="1" ht="22.5" customHeight="1">
      <c r="A6" s="83"/>
      <c r="B6" s="80" t="str">
        <f>B1</f>
        <v>ADCURI Basis-Schutz</v>
      </c>
      <c r="C6" s="80" t="str">
        <f>C1</f>
        <v>ADCURI Premium-Schutz</v>
      </c>
      <c r="D6" s="80" t="str">
        <f>D1</f>
        <v>ADCURI Top-Schutz</v>
      </c>
      <c r="E6" s="80" t="str">
        <f t="shared" ref="E6:AM6" si="0">E1</f>
        <v>Allianz Basis</v>
      </c>
      <c r="F6" s="80" t="str">
        <f t="shared" si="0"/>
        <v>Allianz Komfort</v>
      </c>
      <c r="G6" s="80" t="str">
        <f t="shared" si="0"/>
        <v>Allianz Premium</v>
      </c>
      <c r="H6" s="80" t="str">
        <f t="shared" si="0"/>
        <v>Alte Leipziger classic</v>
      </c>
      <c r="I6" s="80" t="str">
        <f t="shared" si="0"/>
        <v>Alte Leipziger comfort</v>
      </c>
      <c r="J6" s="80" t="str">
        <f t="shared" si="0"/>
        <v>Alte Leipziger compact</v>
      </c>
      <c r="K6" s="80" t="str">
        <f t="shared" si="0"/>
        <v>ARAG Basis</v>
      </c>
      <c r="L6" s="80" t="str">
        <f t="shared" si="0"/>
        <v>ARAG Komfort</v>
      </c>
      <c r="M6" s="80" t="str">
        <f t="shared" si="0"/>
        <v>ARAG Premium</v>
      </c>
      <c r="N6" s="80" t="str">
        <f t="shared" si="0"/>
        <v>AXA BOXflex</v>
      </c>
      <c r="O6" s="80" t="str">
        <f t="shared" si="0"/>
        <v>Barmeia Premium</v>
      </c>
      <c r="P6" s="80" t="str">
        <f t="shared" si="0"/>
        <v>Basler Ambiente Top</v>
      </c>
      <c r="Q6" s="80" t="str">
        <f t="shared" si="0"/>
        <v>Concordia Sorglos</v>
      </c>
      <c r="R6" s="80" t="str">
        <f t="shared" si="0"/>
        <v>Debeka Comfort</v>
      </c>
      <c r="S6" s="80" t="str">
        <f t="shared" si="0"/>
        <v>Debeka Comfort Plus</v>
      </c>
      <c r="T6" s="80" t="str">
        <f t="shared" si="0"/>
        <v>ERGO Best</v>
      </c>
      <c r="U6" s="80" t="str">
        <f t="shared" ref="U6" si="1">U1</f>
        <v>ERGO Smart</v>
      </c>
      <c r="V6" s="80" t="str">
        <f t="shared" si="0"/>
        <v>Gothaer Basis</v>
      </c>
      <c r="W6" s="80" t="str">
        <f t="shared" si="0"/>
        <v>Gothaer Plus</v>
      </c>
      <c r="X6" s="80" t="str">
        <f t="shared" si="0"/>
        <v>Gothaer Premium</v>
      </c>
      <c r="Y6" s="80" t="str">
        <f t="shared" si="0"/>
        <v>HK Einfach Besser</v>
      </c>
      <c r="Z6" s="80" t="str">
        <f t="shared" si="0"/>
        <v>HK Einfach Besser Plus</v>
      </c>
      <c r="AA6" s="80" t="str">
        <f t="shared" si="0"/>
        <v>HK Einfach Gut</v>
      </c>
      <c r="AB6" s="80" t="str">
        <f t="shared" si="0"/>
        <v>HK Einfach Komplett</v>
      </c>
      <c r="AC6" s="80" t="str">
        <f t="shared" si="0"/>
        <v>HUK Classic</v>
      </c>
      <c r="AD6" s="80" t="str">
        <f t="shared" si="0"/>
        <v>HUK Plus</v>
      </c>
      <c r="AE6" s="80" t="str">
        <f t="shared" si="0"/>
        <v>Interrisk XXL</v>
      </c>
      <c r="AF6" s="80" t="str">
        <f t="shared" si="0"/>
        <v>ITL Classic</v>
      </c>
      <c r="AG6" s="80" t="str">
        <f t="shared" si="0"/>
        <v>ITL Eurosecure Plus</v>
      </c>
      <c r="AH6" s="80" t="str">
        <f t="shared" si="0"/>
        <v>ITL Infinitus</v>
      </c>
      <c r="AI6" s="80" t="str">
        <f t="shared" si="0"/>
        <v>Keine</v>
      </c>
      <c r="AJ6" s="80" t="str">
        <f t="shared" si="0"/>
        <v>RUV PrivatPolice Classic</v>
      </c>
      <c r="AK6" s="80" t="str">
        <f t="shared" si="0"/>
        <v>RUV PrivatPolice Comfort</v>
      </c>
      <c r="AL6" s="80" t="str">
        <f t="shared" si="0"/>
        <v>VHV Klassik Garant</v>
      </c>
      <c r="AM6" s="80" t="str">
        <f t="shared" si="0"/>
        <v>VHV Klassik Garant Exklusiv</v>
      </c>
      <c r="AO6" s="314"/>
      <c r="AP6" s="139">
        <v>5</v>
      </c>
      <c r="AQ6" s="314" t="s">
        <v>8792</v>
      </c>
      <c r="AR6" s="249" t="s">
        <v>6299</v>
      </c>
      <c r="AS6" s="243"/>
      <c r="AT6" s="183"/>
      <c r="AU6" s="183"/>
      <c r="AV6" s="183"/>
    </row>
    <row r="7" spans="1:48" s="6" customFormat="1" ht="50.1" customHeight="1">
      <c r="A7" s="308" t="s">
        <v>2451</v>
      </c>
      <c r="B7" s="76" t="s">
        <v>257</v>
      </c>
      <c r="C7" s="42" t="s">
        <v>6623</v>
      </c>
      <c r="D7" s="42" t="s">
        <v>6623</v>
      </c>
      <c r="E7" s="42" t="s">
        <v>6303</v>
      </c>
      <c r="F7" s="42" t="s">
        <v>8644</v>
      </c>
      <c r="G7" s="42" t="s">
        <v>8643</v>
      </c>
      <c r="H7" s="76" t="s">
        <v>259</v>
      </c>
      <c r="I7" s="76" t="s">
        <v>8572</v>
      </c>
      <c r="J7" s="76" t="s">
        <v>252</v>
      </c>
      <c r="K7" s="76" t="s">
        <v>6611</v>
      </c>
      <c r="L7" s="76" t="s">
        <v>6612</v>
      </c>
      <c r="M7" s="76" t="s">
        <v>6621</v>
      </c>
      <c r="N7" s="76" t="s">
        <v>8782</v>
      </c>
      <c r="O7" s="42" t="s">
        <v>6623</v>
      </c>
      <c r="P7" s="76" t="s">
        <v>5817</v>
      </c>
      <c r="Q7" s="42" t="s">
        <v>6949</v>
      </c>
      <c r="R7" s="42" t="s">
        <v>4617</v>
      </c>
      <c r="S7" s="42" t="s">
        <v>4617</v>
      </c>
      <c r="T7" s="42" t="s">
        <v>4617</v>
      </c>
      <c r="U7" s="42" t="s">
        <v>252</v>
      </c>
      <c r="V7" s="76" t="s">
        <v>252</v>
      </c>
      <c r="W7" s="76" t="s">
        <v>259</v>
      </c>
      <c r="X7" s="76" t="s">
        <v>7873</v>
      </c>
      <c r="Y7" s="76" t="s">
        <v>6009</v>
      </c>
      <c r="Z7" s="76" t="s">
        <v>6008</v>
      </c>
      <c r="AA7" s="76" t="s">
        <v>6010</v>
      </c>
      <c r="AB7" s="76" t="s">
        <v>6008</v>
      </c>
      <c r="AC7" s="42" t="s">
        <v>8063</v>
      </c>
      <c r="AD7" s="42" t="s">
        <v>8063</v>
      </c>
      <c r="AE7" s="42" t="s">
        <v>3053</v>
      </c>
      <c r="AF7" s="42" t="s">
        <v>8478</v>
      </c>
      <c r="AG7" s="42" t="s">
        <v>8459</v>
      </c>
      <c r="AH7" s="42" t="s">
        <v>8350</v>
      </c>
      <c r="AI7" s="52" t="s">
        <v>25</v>
      </c>
      <c r="AJ7" s="76" t="s">
        <v>8295</v>
      </c>
      <c r="AK7" s="76" t="s">
        <v>5872</v>
      </c>
      <c r="AL7" s="57" t="s">
        <v>252</v>
      </c>
      <c r="AM7" s="76" t="s">
        <v>5872</v>
      </c>
      <c r="AO7" s="314"/>
      <c r="AP7" s="30">
        <v>6</v>
      </c>
      <c r="AQ7" s="314" t="s">
        <v>8791</v>
      </c>
      <c r="AR7" s="249" t="s">
        <v>6298</v>
      </c>
      <c r="AT7" s="30"/>
      <c r="AU7" s="30"/>
      <c r="AV7" s="30"/>
    </row>
    <row r="8" spans="1:48" ht="20.25" customHeight="1">
      <c r="A8" s="86" t="s">
        <v>435</v>
      </c>
      <c r="B8" s="63" t="s">
        <v>701</v>
      </c>
      <c r="C8" s="63" t="s">
        <v>701</v>
      </c>
      <c r="D8" s="63" t="s">
        <v>701</v>
      </c>
      <c r="E8" s="63" t="s">
        <v>6300</v>
      </c>
      <c r="F8" s="63" t="s">
        <v>6300</v>
      </c>
      <c r="G8" s="63" t="s">
        <v>6300</v>
      </c>
      <c r="H8" s="63" t="s">
        <v>8573</v>
      </c>
      <c r="I8" s="63" t="s">
        <v>8573</v>
      </c>
      <c r="J8" s="63" t="s">
        <v>8573</v>
      </c>
      <c r="K8" s="63" t="s">
        <v>6613</v>
      </c>
      <c r="L8" s="63" t="s">
        <v>6613</v>
      </c>
      <c r="M8" s="63" t="s">
        <v>6613</v>
      </c>
      <c r="N8" s="200" t="s">
        <v>6646</v>
      </c>
      <c r="O8" s="63" t="s">
        <v>701</v>
      </c>
      <c r="P8" s="63" t="s">
        <v>6711</v>
      </c>
      <c r="Q8" s="63" t="s">
        <v>6844</v>
      </c>
      <c r="R8" s="63" t="s">
        <v>701</v>
      </c>
      <c r="S8" s="63" t="s">
        <v>701</v>
      </c>
      <c r="T8" s="63" t="s">
        <v>8759</v>
      </c>
      <c r="U8" s="63" t="s">
        <v>701</v>
      </c>
      <c r="V8" s="63" t="s">
        <v>2115</v>
      </c>
      <c r="W8" s="63" t="s">
        <v>2115</v>
      </c>
      <c r="X8" s="62" t="s">
        <v>7874</v>
      </c>
      <c r="Y8" s="62" t="s">
        <v>983</v>
      </c>
      <c r="Z8" s="62" t="s">
        <v>983</v>
      </c>
      <c r="AA8" s="62" t="s">
        <v>983</v>
      </c>
      <c r="AB8" s="62" t="s">
        <v>983</v>
      </c>
      <c r="AC8" s="66" t="s">
        <v>8066</v>
      </c>
      <c r="AD8" s="66" t="s">
        <v>8066</v>
      </c>
      <c r="AE8" s="66" t="s">
        <v>551</v>
      </c>
      <c r="AF8" s="63"/>
      <c r="AG8" s="63"/>
      <c r="AH8" s="63"/>
      <c r="AI8" s="63" t="s">
        <v>25</v>
      </c>
      <c r="AJ8" s="62" t="s">
        <v>8265</v>
      </c>
      <c r="AK8" s="62" t="s">
        <v>8265</v>
      </c>
      <c r="AL8" s="62" t="s">
        <v>701</v>
      </c>
      <c r="AM8" s="62" t="s">
        <v>701</v>
      </c>
      <c r="AO8" s="314"/>
      <c r="AP8" s="30">
        <v>7</v>
      </c>
      <c r="AQ8" s="314" t="s">
        <v>8790</v>
      </c>
      <c r="AR8" s="249" t="s">
        <v>6297</v>
      </c>
    </row>
    <row r="9" spans="1:48" s="6" customFormat="1" ht="27.75" customHeight="1">
      <c r="A9" s="308" t="s">
        <v>66</v>
      </c>
      <c r="B9" s="52" t="s">
        <v>6302</v>
      </c>
      <c r="C9" s="52" t="s">
        <v>6302</v>
      </c>
      <c r="D9" s="52" t="s">
        <v>6302</v>
      </c>
      <c r="E9" s="52" t="s">
        <v>6302</v>
      </c>
      <c r="F9" s="52" t="s">
        <v>6302</v>
      </c>
      <c r="G9" s="52" t="s">
        <v>6302</v>
      </c>
      <c r="H9" s="52" t="s">
        <v>6424</v>
      </c>
      <c r="I9" s="52" t="s">
        <v>6424</v>
      </c>
      <c r="J9" s="52" t="s">
        <v>6424</v>
      </c>
      <c r="K9" s="52" t="s">
        <v>6424</v>
      </c>
      <c r="L9" s="52" t="s">
        <v>6424</v>
      </c>
      <c r="M9" s="52" t="s">
        <v>6424</v>
      </c>
      <c r="N9" s="52" t="s">
        <v>6424</v>
      </c>
      <c r="O9" s="52" t="s">
        <v>6302</v>
      </c>
      <c r="P9" s="76" t="s">
        <v>6712</v>
      </c>
      <c r="Q9" s="52" t="s">
        <v>6424</v>
      </c>
      <c r="R9" s="76" t="s">
        <v>348</v>
      </c>
      <c r="S9" s="76" t="s">
        <v>348</v>
      </c>
      <c r="T9" s="52" t="s">
        <v>6424</v>
      </c>
      <c r="U9" s="52" t="s">
        <v>6424</v>
      </c>
      <c r="V9" s="52" t="s">
        <v>6424</v>
      </c>
      <c r="W9" s="52" t="s">
        <v>6424</v>
      </c>
      <c r="X9" s="52" t="s">
        <v>6424</v>
      </c>
      <c r="Y9" s="52" t="s">
        <v>6424</v>
      </c>
      <c r="Z9" s="52" t="s">
        <v>6424</v>
      </c>
      <c r="AA9" s="52" t="s">
        <v>6424</v>
      </c>
      <c r="AB9" s="52" t="s">
        <v>6424</v>
      </c>
      <c r="AC9" s="52" t="s">
        <v>6424</v>
      </c>
      <c r="AD9" s="52" t="s">
        <v>6424</v>
      </c>
      <c r="AE9" s="52" t="s">
        <v>6424</v>
      </c>
      <c r="AF9" s="52" t="s">
        <v>6424</v>
      </c>
      <c r="AG9" s="52" t="s">
        <v>6424</v>
      </c>
      <c r="AH9" s="52" t="s">
        <v>6424</v>
      </c>
      <c r="AI9" s="52" t="s">
        <v>25</v>
      </c>
      <c r="AJ9" s="52" t="s">
        <v>6424</v>
      </c>
      <c r="AK9" s="52" t="s">
        <v>6424</v>
      </c>
      <c r="AL9" s="52" t="s">
        <v>6424</v>
      </c>
      <c r="AM9" s="52" t="s">
        <v>6424</v>
      </c>
      <c r="AO9" s="314"/>
      <c r="AP9" s="30">
        <v>8</v>
      </c>
      <c r="AQ9" s="314" t="s">
        <v>4646</v>
      </c>
      <c r="AR9" s="250" t="s">
        <v>4646</v>
      </c>
      <c r="AT9" s="30"/>
      <c r="AU9" s="30"/>
      <c r="AV9" s="30"/>
    </row>
    <row r="10" spans="1:48" ht="11.25" customHeight="1">
      <c r="A10" s="86" t="s">
        <v>435</v>
      </c>
      <c r="B10" s="62" t="s">
        <v>8687</v>
      </c>
      <c r="C10" s="62" t="s">
        <v>8687</v>
      </c>
      <c r="D10" s="62" t="s">
        <v>8687</v>
      </c>
      <c r="E10" s="62" t="s">
        <v>8652</v>
      </c>
      <c r="F10" s="62" t="s">
        <v>8652</v>
      </c>
      <c r="G10" s="62" t="s">
        <v>8652</v>
      </c>
      <c r="H10" s="63" t="s">
        <v>8574</v>
      </c>
      <c r="I10" s="63" t="s">
        <v>8574</v>
      </c>
      <c r="J10" s="63" t="s">
        <v>8574</v>
      </c>
      <c r="K10" s="63" t="s">
        <v>6502</v>
      </c>
      <c r="L10" s="63" t="s">
        <v>6502</v>
      </c>
      <c r="M10" s="63" t="s">
        <v>6502</v>
      </c>
      <c r="N10" s="200" t="s">
        <v>6624</v>
      </c>
      <c r="O10" s="62" t="s">
        <v>8687</v>
      </c>
      <c r="P10" s="63" t="s">
        <v>6713</v>
      </c>
      <c r="Q10" s="63" t="s">
        <v>6844</v>
      </c>
      <c r="R10" s="63" t="s">
        <v>7051</v>
      </c>
      <c r="S10" s="63" t="s">
        <v>7051</v>
      </c>
      <c r="T10" s="63" t="s">
        <v>8759</v>
      </c>
      <c r="U10" s="63" t="s">
        <v>8759</v>
      </c>
      <c r="V10" s="62" t="s">
        <v>7861</v>
      </c>
      <c r="W10" s="62" t="s">
        <v>7861</v>
      </c>
      <c r="X10" s="62" t="s">
        <v>7861</v>
      </c>
      <c r="Y10" s="62" t="s">
        <v>6012</v>
      </c>
      <c r="Z10" s="62" t="s">
        <v>6012</v>
      </c>
      <c r="AA10" s="62" t="s">
        <v>6012</v>
      </c>
      <c r="AB10" s="62" t="s">
        <v>6012</v>
      </c>
      <c r="AC10" s="66" t="s">
        <v>8066</v>
      </c>
      <c r="AD10" s="66" t="s">
        <v>8066</v>
      </c>
      <c r="AE10" s="66" t="s">
        <v>7446</v>
      </c>
      <c r="AF10" s="63" t="s">
        <v>8351</v>
      </c>
      <c r="AG10" s="63" t="s">
        <v>8351</v>
      </c>
      <c r="AH10" s="63" t="s">
        <v>8351</v>
      </c>
      <c r="AI10" s="63" t="s">
        <v>25</v>
      </c>
      <c r="AJ10" s="62" t="s">
        <v>8265</v>
      </c>
      <c r="AK10" s="62" t="s">
        <v>8265</v>
      </c>
      <c r="AL10" s="62" t="s">
        <v>701</v>
      </c>
      <c r="AM10" s="62" t="s">
        <v>701</v>
      </c>
      <c r="AO10" s="314"/>
      <c r="AP10" s="30">
        <v>9</v>
      </c>
      <c r="AQ10" s="314" t="s">
        <v>4647</v>
      </c>
      <c r="AR10" s="250" t="s">
        <v>4647</v>
      </c>
    </row>
    <row r="11" spans="1:48" s="6" customFormat="1" ht="22.5" customHeight="1">
      <c r="A11" s="44" t="s">
        <v>1914</v>
      </c>
      <c r="B11" s="52" t="s">
        <v>6302</v>
      </c>
      <c r="C11" s="52" t="s">
        <v>6302</v>
      </c>
      <c r="D11" s="52" t="s">
        <v>6302</v>
      </c>
      <c r="E11" s="76" t="s">
        <v>6308</v>
      </c>
      <c r="F11" s="76" t="s">
        <v>6308</v>
      </c>
      <c r="G11" s="76" t="s">
        <v>6308</v>
      </c>
      <c r="H11" s="76" t="s">
        <v>6503</v>
      </c>
      <c r="I11" s="76" t="s">
        <v>8576</v>
      </c>
      <c r="J11" s="76" t="s">
        <v>6504</v>
      </c>
      <c r="K11" s="76" t="s">
        <v>6505</v>
      </c>
      <c r="L11" s="76" t="s">
        <v>6505</v>
      </c>
      <c r="M11" s="76" t="s">
        <v>6505</v>
      </c>
      <c r="N11" s="76" t="s">
        <v>6625</v>
      </c>
      <c r="O11" s="52" t="s">
        <v>6302</v>
      </c>
      <c r="P11" s="52" t="s">
        <v>6302</v>
      </c>
      <c r="Q11" s="52" t="s">
        <v>6424</v>
      </c>
      <c r="R11" s="42" t="s">
        <v>2016</v>
      </c>
      <c r="S11" s="42" t="s">
        <v>2016</v>
      </c>
      <c r="T11" s="76" t="s">
        <v>7288</v>
      </c>
      <c r="U11" s="76" t="s">
        <v>7288</v>
      </c>
      <c r="V11" s="76" t="s">
        <v>7860</v>
      </c>
      <c r="W11" s="76" t="s">
        <v>7860</v>
      </c>
      <c r="X11" s="76" t="s">
        <v>7860</v>
      </c>
      <c r="Y11" s="42" t="s">
        <v>7428</v>
      </c>
      <c r="Z11" s="42" t="s">
        <v>7428</v>
      </c>
      <c r="AA11" s="42" t="s">
        <v>7428</v>
      </c>
      <c r="AB11" s="52" t="s">
        <v>6424</v>
      </c>
      <c r="AC11" s="76" t="s">
        <v>7288</v>
      </c>
      <c r="AD11" s="76" t="s">
        <v>7288</v>
      </c>
      <c r="AE11" s="76" t="s">
        <v>7618</v>
      </c>
      <c r="AF11" s="52" t="s">
        <v>6424</v>
      </c>
      <c r="AG11" s="52" t="s">
        <v>6424</v>
      </c>
      <c r="AH11" s="52" t="s">
        <v>6424</v>
      </c>
      <c r="AI11" s="42" t="s">
        <v>25</v>
      </c>
      <c r="AJ11" s="76" t="s">
        <v>8203</v>
      </c>
      <c r="AK11" s="76" t="s">
        <v>8203</v>
      </c>
      <c r="AL11" s="76" t="s">
        <v>6424</v>
      </c>
      <c r="AM11" s="76" t="s">
        <v>6424</v>
      </c>
      <c r="AO11" s="314"/>
      <c r="AP11" s="30">
        <v>10</v>
      </c>
      <c r="AQ11" s="314" t="s">
        <v>4648</v>
      </c>
      <c r="AR11" s="250" t="s">
        <v>4648</v>
      </c>
      <c r="AT11" s="30"/>
      <c r="AU11" s="30"/>
      <c r="AV11" s="30"/>
    </row>
    <row r="12" spans="1:48" ht="11.25" customHeight="1">
      <c r="A12" s="86" t="s">
        <v>435</v>
      </c>
      <c r="B12" s="62" t="s">
        <v>6141</v>
      </c>
      <c r="C12" s="62" t="s">
        <v>6141</v>
      </c>
      <c r="D12" s="62" t="s">
        <v>6141</v>
      </c>
      <c r="E12" s="62" t="s">
        <v>8653</v>
      </c>
      <c r="F12" s="62" t="s">
        <v>8653</v>
      </c>
      <c r="G12" s="62" t="s">
        <v>8653</v>
      </c>
      <c r="H12" s="63" t="s">
        <v>8575</v>
      </c>
      <c r="I12" s="63" t="s">
        <v>8575</v>
      </c>
      <c r="J12" s="63" t="s">
        <v>8575</v>
      </c>
      <c r="K12" s="63" t="s">
        <v>6506</v>
      </c>
      <c r="L12" s="63" t="s">
        <v>6506</v>
      </c>
      <c r="M12" s="63" t="s">
        <v>6506</v>
      </c>
      <c r="N12" s="200" t="s">
        <v>6626</v>
      </c>
      <c r="O12" s="62" t="s">
        <v>6141</v>
      </c>
      <c r="P12" s="63" t="s">
        <v>6714</v>
      </c>
      <c r="Q12" s="63" t="s">
        <v>6950</v>
      </c>
      <c r="R12" s="63" t="s">
        <v>1947</v>
      </c>
      <c r="S12" s="63" t="s">
        <v>1947</v>
      </c>
      <c r="T12" s="63" t="s">
        <v>8760</v>
      </c>
      <c r="U12" s="63" t="s">
        <v>8760</v>
      </c>
      <c r="V12" s="62" t="s">
        <v>7859</v>
      </c>
      <c r="W12" s="62" t="s">
        <v>7859</v>
      </c>
      <c r="X12" s="62" t="s">
        <v>7859</v>
      </c>
      <c r="Y12" s="62" t="s">
        <v>6013</v>
      </c>
      <c r="Z12" s="62" t="s">
        <v>6013</v>
      </c>
      <c r="AA12" s="62" t="s">
        <v>6013</v>
      </c>
      <c r="AB12" s="62" t="s">
        <v>6125</v>
      </c>
      <c r="AC12" s="66" t="s">
        <v>8067</v>
      </c>
      <c r="AD12" s="66" t="s">
        <v>8067</v>
      </c>
      <c r="AE12" s="66" t="s">
        <v>7619</v>
      </c>
      <c r="AF12" s="63" t="s">
        <v>8352</v>
      </c>
      <c r="AG12" s="63" t="s">
        <v>8352</v>
      </c>
      <c r="AH12" s="63" t="s">
        <v>8352</v>
      </c>
      <c r="AI12" s="63" t="s">
        <v>25</v>
      </c>
      <c r="AJ12" s="62" t="s">
        <v>8201</v>
      </c>
      <c r="AK12" s="62" t="s">
        <v>8201</v>
      </c>
      <c r="AL12" s="62" t="s">
        <v>5873</v>
      </c>
      <c r="AM12" s="62" t="s">
        <v>5873</v>
      </c>
      <c r="AO12" s="314"/>
      <c r="AP12" s="30">
        <v>11</v>
      </c>
      <c r="AQ12" s="314" t="s">
        <v>3044</v>
      </c>
      <c r="AR12" s="250" t="s">
        <v>3044</v>
      </c>
    </row>
    <row r="13" spans="1:48" s="6" customFormat="1" ht="24" customHeight="1">
      <c r="A13" s="308" t="s">
        <v>75</v>
      </c>
      <c r="B13" s="52" t="s">
        <v>6302</v>
      </c>
      <c r="C13" s="52" t="s">
        <v>6302</v>
      </c>
      <c r="D13" s="52" t="s">
        <v>6302</v>
      </c>
      <c r="E13" s="52" t="s">
        <v>6302</v>
      </c>
      <c r="F13" s="52" t="s">
        <v>6302</v>
      </c>
      <c r="G13" s="52" t="s">
        <v>6302</v>
      </c>
      <c r="H13" s="52" t="s">
        <v>6302</v>
      </c>
      <c r="I13" s="52" t="s">
        <v>6302</v>
      </c>
      <c r="J13" s="52" t="s">
        <v>6302</v>
      </c>
      <c r="K13" s="76" t="s">
        <v>6507</v>
      </c>
      <c r="L13" s="76" t="s">
        <v>6507</v>
      </c>
      <c r="M13" s="76" t="s">
        <v>6507</v>
      </c>
      <c r="N13" s="52" t="s">
        <v>6302</v>
      </c>
      <c r="O13" s="52" t="s">
        <v>6302</v>
      </c>
      <c r="P13" s="76" t="s">
        <v>67</v>
      </c>
      <c r="Q13" s="52" t="s">
        <v>6424</v>
      </c>
      <c r="R13" s="52" t="s">
        <v>6424</v>
      </c>
      <c r="S13" s="52" t="s">
        <v>6424</v>
      </c>
      <c r="T13" s="52" t="s">
        <v>6424</v>
      </c>
      <c r="U13" s="52" t="s">
        <v>6424</v>
      </c>
      <c r="V13" s="76" t="s">
        <v>7863</v>
      </c>
      <c r="W13" s="76" t="s">
        <v>7863</v>
      </c>
      <c r="X13" s="76" t="s">
        <v>7863</v>
      </c>
      <c r="Y13" s="42" t="s">
        <v>7428</v>
      </c>
      <c r="Z13" s="42" t="s">
        <v>7428</v>
      </c>
      <c r="AA13" s="42" t="s">
        <v>7428</v>
      </c>
      <c r="AB13" s="52" t="s">
        <v>6424</v>
      </c>
      <c r="AC13" s="52" t="s">
        <v>6424</v>
      </c>
      <c r="AD13" s="52" t="s">
        <v>6424</v>
      </c>
      <c r="AE13" s="52" t="s">
        <v>6424</v>
      </c>
      <c r="AF13" s="52" t="s">
        <v>6424</v>
      </c>
      <c r="AG13" s="52" t="s">
        <v>6424</v>
      </c>
      <c r="AH13" s="52" t="s">
        <v>6424</v>
      </c>
      <c r="AI13" s="52" t="s">
        <v>25</v>
      </c>
      <c r="AJ13" s="57" t="s">
        <v>8204</v>
      </c>
      <c r="AK13" s="57" t="s">
        <v>8202</v>
      </c>
      <c r="AL13" s="57" t="s">
        <v>6424</v>
      </c>
      <c r="AM13" s="57" t="s">
        <v>7863</v>
      </c>
      <c r="AO13" s="314"/>
      <c r="AP13" s="30">
        <v>12</v>
      </c>
      <c r="AQ13" s="314" t="s">
        <v>3045</v>
      </c>
      <c r="AR13" s="250" t="s">
        <v>3045</v>
      </c>
      <c r="AT13" s="30"/>
      <c r="AU13" s="30"/>
      <c r="AV13" s="30"/>
    </row>
    <row r="14" spans="1:48" ht="30" customHeight="1">
      <c r="A14" s="86" t="s">
        <v>435</v>
      </c>
      <c r="B14" s="62" t="s">
        <v>6194</v>
      </c>
      <c r="C14" s="62" t="s">
        <v>6194</v>
      </c>
      <c r="D14" s="62" t="s">
        <v>6194</v>
      </c>
      <c r="E14" s="62" t="s">
        <v>8651</v>
      </c>
      <c r="F14" s="62" t="s">
        <v>8651</v>
      </c>
      <c r="G14" s="62" t="s">
        <v>8651</v>
      </c>
      <c r="H14" s="63" t="s">
        <v>8577</v>
      </c>
      <c r="I14" s="63" t="s">
        <v>8577</v>
      </c>
      <c r="J14" s="63" t="s">
        <v>8577</v>
      </c>
      <c r="K14" s="63" t="s">
        <v>6508</v>
      </c>
      <c r="L14" s="63" t="s">
        <v>6508</v>
      </c>
      <c r="M14" s="63" t="s">
        <v>6508</v>
      </c>
      <c r="N14" s="200" t="s">
        <v>6627</v>
      </c>
      <c r="O14" s="62" t="s">
        <v>6194</v>
      </c>
      <c r="P14" s="200" t="s">
        <v>8323</v>
      </c>
      <c r="Q14" s="63" t="s">
        <v>6951</v>
      </c>
      <c r="R14" s="63" t="s">
        <v>5019</v>
      </c>
      <c r="S14" s="63" t="s">
        <v>5019</v>
      </c>
      <c r="T14" s="63" t="s">
        <v>8009</v>
      </c>
      <c r="U14" s="63" t="s">
        <v>8009</v>
      </c>
      <c r="V14" s="62" t="s">
        <v>7862</v>
      </c>
      <c r="W14" s="62" t="s">
        <v>7862</v>
      </c>
      <c r="X14" s="62" t="s">
        <v>7862</v>
      </c>
      <c r="Y14" s="62" t="s">
        <v>6014</v>
      </c>
      <c r="Z14" s="62" t="s">
        <v>6014</v>
      </c>
      <c r="AA14" s="62" t="s">
        <v>6014</v>
      </c>
      <c r="AB14" s="62" t="s">
        <v>6124</v>
      </c>
      <c r="AC14" s="66" t="s">
        <v>8068</v>
      </c>
      <c r="AD14" s="66" t="s">
        <v>8068</v>
      </c>
      <c r="AE14" s="66" t="s">
        <v>7447</v>
      </c>
      <c r="AF14" s="63" t="s">
        <v>8353</v>
      </c>
      <c r="AG14" s="63" t="s">
        <v>8353</v>
      </c>
      <c r="AH14" s="63" t="s">
        <v>8353</v>
      </c>
      <c r="AI14" s="63" t="s">
        <v>25</v>
      </c>
      <c r="AJ14" s="62" t="s">
        <v>8207</v>
      </c>
      <c r="AK14" s="62" t="s">
        <v>8207</v>
      </c>
      <c r="AL14" s="62" t="s">
        <v>5875</v>
      </c>
      <c r="AM14" s="62" t="s">
        <v>5960</v>
      </c>
      <c r="AO14" s="314"/>
      <c r="AP14" s="30">
        <v>13</v>
      </c>
      <c r="AQ14" s="314" t="s">
        <v>3046</v>
      </c>
      <c r="AR14" s="250" t="s">
        <v>3046</v>
      </c>
    </row>
    <row r="15" spans="1:48" s="6" customFormat="1" ht="39" customHeight="1">
      <c r="A15" s="44" t="s">
        <v>19</v>
      </c>
      <c r="B15" s="43" t="s">
        <v>25</v>
      </c>
      <c r="C15" s="52" t="s">
        <v>6302</v>
      </c>
      <c r="D15" s="42" t="s">
        <v>6197</v>
      </c>
      <c r="E15" s="52" t="s">
        <v>67</v>
      </c>
      <c r="F15" s="52" t="s">
        <v>67</v>
      </c>
      <c r="G15" s="52" t="s">
        <v>67</v>
      </c>
      <c r="H15" s="42" t="s">
        <v>7293</v>
      </c>
      <c r="I15" s="42" t="s">
        <v>7293</v>
      </c>
      <c r="J15" s="42" t="s">
        <v>7293</v>
      </c>
      <c r="K15" s="42" t="s">
        <v>25</v>
      </c>
      <c r="L15" s="42" t="s">
        <v>7293</v>
      </c>
      <c r="M15" s="42" t="s">
        <v>7293</v>
      </c>
      <c r="N15" s="52" t="s">
        <v>6302</v>
      </c>
      <c r="O15" s="52" t="s">
        <v>6302</v>
      </c>
      <c r="P15" s="42" t="s">
        <v>8328</v>
      </c>
      <c r="Q15" s="52" t="s">
        <v>6952</v>
      </c>
      <c r="R15" s="42" t="s">
        <v>7141</v>
      </c>
      <c r="S15" s="42" t="s">
        <v>7141</v>
      </c>
      <c r="T15" s="42" t="s">
        <v>8046</v>
      </c>
      <c r="U15" s="42" t="s">
        <v>8046</v>
      </c>
      <c r="V15" s="42" t="s">
        <v>7864</v>
      </c>
      <c r="W15" s="42" t="s">
        <v>7865</v>
      </c>
      <c r="X15" s="42" t="s">
        <v>7867</v>
      </c>
      <c r="Y15" s="42" t="s">
        <v>6102</v>
      </c>
      <c r="Z15" s="42" t="s">
        <v>6102</v>
      </c>
      <c r="AA15" s="42" t="s">
        <v>6011</v>
      </c>
      <c r="AB15" s="42" t="s">
        <v>6122</v>
      </c>
      <c r="AC15" s="42" t="s">
        <v>8070</v>
      </c>
      <c r="AD15" s="42" t="s">
        <v>8070</v>
      </c>
      <c r="AE15" s="42" t="s">
        <v>67</v>
      </c>
      <c r="AF15" s="42" t="s">
        <v>25</v>
      </c>
      <c r="AG15" s="42" t="s">
        <v>6424</v>
      </c>
      <c r="AH15" s="42" t="s">
        <v>6424</v>
      </c>
      <c r="AI15" s="42" t="s">
        <v>25</v>
      </c>
      <c r="AJ15" s="42" t="s">
        <v>8206</v>
      </c>
      <c r="AK15" s="42" t="s">
        <v>8205</v>
      </c>
      <c r="AL15" s="57" t="s">
        <v>6424</v>
      </c>
      <c r="AM15" s="57" t="s">
        <v>6424</v>
      </c>
      <c r="AO15" s="314"/>
      <c r="AP15" s="30">
        <v>14</v>
      </c>
      <c r="AQ15" s="314" t="s">
        <v>5309</v>
      </c>
      <c r="AR15" s="249" t="s">
        <v>5309</v>
      </c>
      <c r="AT15" s="30"/>
      <c r="AU15" s="30"/>
      <c r="AV15" s="30"/>
    </row>
    <row r="16" spans="1:48" ht="11.25" customHeight="1">
      <c r="A16" s="86" t="s">
        <v>435</v>
      </c>
      <c r="B16" s="63" t="s">
        <v>25</v>
      </c>
      <c r="C16" s="62" t="s">
        <v>8688</v>
      </c>
      <c r="D16" s="62" t="s">
        <v>8688</v>
      </c>
      <c r="E16" s="62" t="s">
        <v>8650</v>
      </c>
      <c r="F16" s="62" t="s">
        <v>8650</v>
      </c>
      <c r="G16" s="62" t="s">
        <v>8650</v>
      </c>
      <c r="H16" s="63" t="s">
        <v>8580</v>
      </c>
      <c r="I16" s="63" t="s">
        <v>8580</v>
      </c>
      <c r="J16" s="63" t="s">
        <v>8580</v>
      </c>
      <c r="K16" s="63" t="s">
        <v>6509</v>
      </c>
      <c r="L16" s="63" t="s">
        <v>6509</v>
      </c>
      <c r="M16" s="63" t="s">
        <v>6509</v>
      </c>
      <c r="N16" s="200" t="s">
        <v>6627</v>
      </c>
      <c r="O16" s="62" t="s">
        <v>8688</v>
      </c>
      <c r="P16" s="63" t="s">
        <v>6715</v>
      </c>
      <c r="Q16" s="63" t="s">
        <v>6953</v>
      </c>
      <c r="R16" s="63" t="s">
        <v>5019</v>
      </c>
      <c r="S16" s="63" t="s">
        <v>5019</v>
      </c>
      <c r="T16" s="63" t="s">
        <v>8033</v>
      </c>
      <c r="U16" s="63" t="s">
        <v>8033</v>
      </c>
      <c r="V16" s="62" t="s">
        <v>7862</v>
      </c>
      <c r="W16" s="62" t="s">
        <v>7866</v>
      </c>
      <c r="X16" s="62" t="s">
        <v>7868</v>
      </c>
      <c r="Y16" s="62" t="s">
        <v>6103</v>
      </c>
      <c r="Z16" s="62" t="s">
        <v>6103</v>
      </c>
      <c r="AA16" s="62" t="s">
        <v>6015</v>
      </c>
      <c r="AB16" s="62" t="s">
        <v>6123</v>
      </c>
      <c r="AC16" s="66" t="s">
        <v>8069</v>
      </c>
      <c r="AD16" s="66" t="s">
        <v>8069</v>
      </c>
      <c r="AE16" s="66" t="s">
        <v>7447</v>
      </c>
      <c r="AF16" s="63" t="s">
        <v>25</v>
      </c>
      <c r="AG16" s="63" t="s">
        <v>8354</v>
      </c>
      <c r="AH16" s="63" t="s">
        <v>8354</v>
      </c>
      <c r="AI16" s="63" t="s">
        <v>25</v>
      </c>
      <c r="AJ16" s="62" t="s">
        <v>8296</v>
      </c>
      <c r="AK16" s="62" t="s">
        <v>8296</v>
      </c>
      <c r="AL16" s="62" t="s">
        <v>5876</v>
      </c>
      <c r="AM16" s="62" t="s">
        <v>5876</v>
      </c>
      <c r="AO16" s="314"/>
      <c r="AP16" s="30">
        <v>15</v>
      </c>
      <c r="AQ16" s="314" t="s">
        <v>8793</v>
      </c>
      <c r="AR16" s="250" t="s">
        <v>3801</v>
      </c>
    </row>
    <row r="17" spans="1:48" s="6" customFormat="1" ht="36" customHeight="1">
      <c r="A17" s="308" t="s">
        <v>7394</v>
      </c>
      <c r="B17" s="43" t="s">
        <v>25</v>
      </c>
      <c r="C17" s="52" t="s">
        <v>6302</v>
      </c>
      <c r="D17" s="42" t="s">
        <v>6211</v>
      </c>
      <c r="E17" s="52" t="s">
        <v>25</v>
      </c>
      <c r="F17" s="42" t="s">
        <v>8645</v>
      </c>
      <c r="G17" s="42" t="s">
        <v>24</v>
      </c>
      <c r="H17" s="42" t="s">
        <v>8578</v>
      </c>
      <c r="I17" s="42" t="s">
        <v>8579</v>
      </c>
      <c r="J17" s="42" t="s">
        <v>6442</v>
      </c>
      <c r="K17" s="42" t="s">
        <v>25</v>
      </c>
      <c r="L17" s="42" t="s">
        <v>5683</v>
      </c>
      <c r="M17" s="42" t="s">
        <v>5684</v>
      </c>
      <c r="N17" s="42" t="s">
        <v>8785</v>
      </c>
      <c r="O17" s="52" t="s">
        <v>6302</v>
      </c>
      <c r="P17" s="42" t="s">
        <v>8331</v>
      </c>
      <c r="Q17" s="52" t="s">
        <v>5393</v>
      </c>
      <c r="R17" s="42" t="s">
        <v>93</v>
      </c>
      <c r="S17" s="42" t="s">
        <v>93</v>
      </c>
      <c r="T17" s="42" t="s">
        <v>5590</v>
      </c>
      <c r="U17" s="42" t="s">
        <v>5590</v>
      </c>
      <c r="V17" s="42" t="s">
        <v>25</v>
      </c>
      <c r="W17" s="42" t="s">
        <v>8774</v>
      </c>
      <c r="X17" s="42" t="s">
        <v>8777</v>
      </c>
      <c r="Y17" s="42" t="s">
        <v>8778</v>
      </c>
      <c r="Z17" s="42" t="s">
        <v>8778</v>
      </c>
      <c r="AA17" s="42" t="s">
        <v>25</v>
      </c>
      <c r="AB17" s="42" t="s">
        <v>8779</v>
      </c>
      <c r="AC17" s="42" t="s">
        <v>8071</v>
      </c>
      <c r="AD17" s="42" t="s">
        <v>8071</v>
      </c>
      <c r="AE17" s="42" t="s">
        <v>4476</v>
      </c>
      <c r="AF17" s="42" t="s">
        <v>25</v>
      </c>
      <c r="AG17" s="42" t="s">
        <v>8460</v>
      </c>
      <c r="AH17" s="42" t="s">
        <v>6424</v>
      </c>
      <c r="AI17" s="42" t="s">
        <v>25</v>
      </c>
      <c r="AJ17" s="42" t="s">
        <v>25</v>
      </c>
      <c r="AK17" s="42" t="s">
        <v>8264</v>
      </c>
      <c r="AL17" s="42" t="s">
        <v>5130</v>
      </c>
      <c r="AM17" s="42" t="s">
        <v>7795</v>
      </c>
      <c r="AO17" s="314"/>
      <c r="AP17" s="30">
        <v>16</v>
      </c>
      <c r="AQ17" s="314" t="s">
        <v>5816</v>
      </c>
      <c r="AR17" s="249" t="s">
        <v>5224</v>
      </c>
      <c r="AT17" s="30"/>
      <c r="AU17" s="30"/>
      <c r="AV17" s="30"/>
    </row>
    <row r="18" spans="1:48" ht="11.25" customHeight="1">
      <c r="A18" s="86" t="s">
        <v>435</v>
      </c>
      <c r="B18" s="63" t="s">
        <v>25</v>
      </c>
      <c r="C18" s="62" t="s">
        <v>8689</v>
      </c>
      <c r="D18" s="62" t="s">
        <v>8689</v>
      </c>
      <c r="E18" s="62" t="s">
        <v>25</v>
      </c>
      <c r="F18" s="62" t="s">
        <v>8650</v>
      </c>
      <c r="G18" s="62" t="s">
        <v>8650</v>
      </c>
      <c r="H18" s="63" t="s">
        <v>8581</v>
      </c>
      <c r="I18" s="63" t="s">
        <v>8581</v>
      </c>
      <c r="J18" s="63" t="s">
        <v>8581</v>
      </c>
      <c r="K18" s="63" t="s">
        <v>6510</v>
      </c>
      <c r="L18" s="63" t="s">
        <v>6510</v>
      </c>
      <c r="M18" s="63" t="s">
        <v>6510</v>
      </c>
      <c r="N18" s="200" t="s">
        <v>6628</v>
      </c>
      <c r="O18" s="62" t="s">
        <v>8689</v>
      </c>
      <c r="P18" s="63" t="s">
        <v>6794</v>
      </c>
      <c r="Q18" s="63" t="s">
        <v>6954</v>
      </c>
      <c r="R18" s="63" t="s">
        <v>5020</v>
      </c>
      <c r="S18" s="63" t="s">
        <v>5020</v>
      </c>
      <c r="T18" s="63" t="s">
        <v>8033</v>
      </c>
      <c r="U18" s="63" t="s">
        <v>8033</v>
      </c>
      <c r="V18" s="63" t="s">
        <v>25</v>
      </c>
      <c r="W18" s="62" t="s">
        <v>7978</v>
      </c>
      <c r="X18" s="62" t="s">
        <v>7869</v>
      </c>
      <c r="Y18" s="62" t="s">
        <v>6084</v>
      </c>
      <c r="Z18" s="62" t="s">
        <v>6084</v>
      </c>
      <c r="AA18" s="62" t="s">
        <v>25</v>
      </c>
      <c r="AB18" s="62" t="s">
        <v>6121</v>
      </c>
      <c r="AC18" s="66" t="s">
        <v>8072</v>
      </c>
      <c r="AD18" s="66" t="s">
        <v>8072</v>
      </c>
      <c r="AE18" s="66" t="s">
        <v>7620</v>
      </c>
      <c r="AF18" s="63" t="s">
        <v>25</v>
      </c>
      <c r="AG18" s="63" t="s">
        <v>8456</v>
      </c>
      <c r="AH18" s="63" t="s">
        <v>8456</v>
      </c>
      <c r="AI18" s="63" t="s">
        <v>25</v>
      </c>
      <c r="AJ18" s="62" t="s">
        <v>8297</v>
      </c>
      <c r="AK18" s="62" t="s">
        <v>8298</v>
      </c>
      <c r="AL18" s="62" t="s">
        <v>5877</v>
      </c>
      <c r="AM18" s="62" t="s">
        <v>5961</v>
      </c>
      <c r="AO18" s="314"/>
      <c r="AP18" s="30">
        <v>17</v>
      </c>
      <c r="AQ18" s="314" t="s">
        <v>6944</v>
      </c>
      <c r="AR18" s="249" t="s">
        <v>5816</v>
      </c>
    </row>
    <row r="19" spans="1:48" s="171" customFormat="1" ht="36">
      <c r="A19" s="210" t="s">
        <v>6453</v>
      </c>
      <c r="B19" s="175" t="s">
        <v>25</v>
      </c>
      <c r="C19" s="176" t="s">
        <v>0</v>
      </c>
      <c r="D19" s="175" t="s">
        <v>25</v>
      </c>
      <c r="E19" s="174" t="s">
        <v>25</v>
      </c>
      <c r="F19" s="42" t="s">
        <v>8646</v>
      </c>
      <c r="G19" s="42" t="s">
        <v>24</v>
      </c>
      <c r="H19" s="175" t="s">
        <v>261</v>
      </c>
      <c r="I19" s="175" t="s">
        <v>0</v>
      </c>
      <c r="J19" s="174" t="s">
        <v>25</v>
      </c>
      <c r="K19" s="175" t="s">
        <v>25</v>
      </c>
      <c r="L19" s="175" t="s">
        <v>25</v>
      </c>
      <c r="M19" s="177" t="s">
        <v>7498</v>
      </c>
      <c r="N19" s="175" t="s">
        <v>139</v>
      </c>
      <c r="O19" s="176" t="s">
        <v>0</v>
      </c>
      <c r="P19" s="177" t="s">
        <v>8507</v>
      </c>
      <c r="Q19" s="176" t="s">
        <v>261</v>
      </c>
      <c r="R19" s="175" t="s">
        <v>25</v>
      </c>
      <c r="S19" s="175" t="s">
        <v>25</v>
      </c>
      <c r="T19" s="176" t="s">
        <v>8761</v>
      </c>
      <c r="U19" s="176" t="s">
        <v>6832</v>
      </c>
      <c r="V19" s="175" t="s">
        <v>25</v>
      </c>
      <c r="W19" s="176" t="s">
        <v>25</v>
      </c>
      <c r="X19" s="176" t="s">
        <v>7144</v>
      </c>
      <c r="Y19" s="174" t="s">
        <v>25</v>
      </c>
      <c r="Z19" s="174" t="s">
        <v>25</v>
      </c>
      <c r="AA19" s="174" t="s">
        <v>25</v>
      </c>
      <c r="AB19" s="175" t="s">
        <v>139</v>
      </c>
      <c r="AC19" s="176" t="s">
        <v>25</v>
      </c>
      <c r="AD19" s="176" t="s">
        <v>261</v>
      </c>
      <c r="AE19" s="176" t="s">
        <v>0</v>
      </c>
      <c r="AF19" s="42" t="s">
        <v>25</v>
      </c>
      <c r="AG19" s="176" t="s">
        <v>25</v>
      </c>
      <c r="AH19" s="176" t="s">
        <v>0</v>
      </c>
      <c r="AI19" s="175" t="s">
        <v>25</v>
      </c>
      <c r="AJ19" s="174" t="s">
        <v>25</v>
      </c>
      <c r="AK19" s="176" t="s">
        <v>8208</v>
      </c>
      <c r="AL19" s="176" t="s">
        <v>25</v>
      </c>
      <c r="AM19" s="177" t="s">
        <v>8781</v>
      </c>
      <c r="AO19" s="314"/>
      <c r="AP19" s="172">
        <v>18</v>
      </c>
      <c r="AQ19" s="314" t="s">
        <v>5016</v>
      </c>
      <c r="AR19" s="250" t="s">
        <v>5859</v>
      </c>
      <c r="AT19" s="172"/>
      <c r="AU19" s="172"/>
      <c r="AV19" s="172"/>
    </row>
    <row r="20" spans="1:48" ht="11.25" customHeight="1">
      <c r="A20" s="86" t="s">
        <v>435</v>
      </c>
      <c r="B20" s="63" t="s">
        <v>25</v>
      </c>
      <c r="C20" s="63" t="s">
        <v>5237</v>
      </c>
      <c r="D20" s="63" t="s">
        <v>25</v>
      </c>
      <c r="E20" s="62" t="s">
        <v>25</v>
      </c>
      <c r="F20" s="62" t="s">
        <v>8654</v>
      </c>
      <c r="G20" s="62" t="s">
        <v>8654</v>
      </c>
      <c r="H20" s="63" t="s">
        <v>8582</v>
      </c>
      <c r="I20" s="63" t="s">
        <v>8582</v>
      </c>
      <c r="J20" s="62" t="s">
        <v>25</v>
      </c>
      <c r="K20" s="63" t="s">
        <v>6511</v>
      </c>
      <c r="L20" s="63" t="s">
        <v>6511</v>
      </c>
      <c r="M20" s="63" t="s">
        <v>6511</v>
      </c>
      <c r="N20" s="200" t="s">
        <v>6629</v>
      </c>
      <c r="O20" s="63" t="s">
        <v>5237</v>
      </c>
      <c r="P20" s="63" t="s">
        <v>25</v>
      </c>
      <c r="Q20" s="63" t="s">
        <v>6955</v>
      </c>
      <c r="R20" s="63" t="s">
        <v>25</v>
      </c>
      <c r="S20" s="63" t="s">
        <v>25</v>
      </c>
      <c r="T20" s="63" t="s">
        <v>8015</v>
      </c>
      <c r="U20" s="63" t="s">
        <v>983</v>
      </c>
      <c r="V20" s="63" t="s">
        <v>25</v>
      </c>
      <c r="W20" s="63" t="s">
        <v>25</v>
      </c>
      <c r="X20" s="62" t="s">
        <v>7870</v>
      </c>
      <c r="Y20" s="62" t="s">
        <v>25</v>
      </c>
      <c r="Z20" s="62" t="s">
        <v>25</v>
      </c>
      <c r="AA20" s="62" t="s">
        <v>25</v>
      </c>
      <c r="AB20" s="62" t="s">
        <v>7410</v>
      </c>
      <c r="AC20" s="66" t="s">
        <v>25</v>
      </c>
      <c r="AD20" s="66" t="s">
        <v>8567</v>
      </c>
      <c r="AE20" s="66" t="s">
        <v>7621</v>
      </c>
      <c r="AF20" s="63" t="s">
        <v>25</v>
      </c>
      <c r="AG20" s="63" t="s">
        <v>25</v>
      </c>
      <c r="AH20" s="63" t="s">
        <v>8355</v>
      </c>
      <c r="AI20" s="63"/>
      <c r="AJ20" s="62" t="s">
        <v>25</v>
      </c>
      <c r="AK20" s="62" t="s">
        <v>8209</v>
      </c>
      <c r="AL20" s="62" t="s">
        <v>25</v>
      </c>
      <c r="AM20" s="62" t="s">
        <v>8780</v>
      </c>
      <c r="AO20" s="314"/>
      <c r="AP20" s="30">
        <v>19</v>
      </c>
      <c r="AQ20" s="314" t="s">
        <v>5017</v>
      </c>
      <c r="AR20" s="250" t="s">
        <v>6944</v>
      </c>
    </row>
    <row r="21" spans="1:48" s="6" customFormat="1" ht="33.75" customHeight="1">
      <c r="A21" s="44" t="s">
        <v>7723</v>
      </c>
      <c r="B21" s="42" t="s">
        <v>4227</v>
      </c>
      <c r="C21" s="42" t="s">
        <v>6257</v>
      </c>
      <c r="D21" s="42" t="s">
        <v>6201</v>
      </c>
      <c r="E21" s="42" t="s">
        <v>24</v>
      </c>
      <c r="F21" s="42" t="s">
        <v>24</v>
      </c>
      <c r="G21" s="42" t="s">
        <v>24</v>
      </c>
      <c r="H21" s="43" t="s">
        <v>8584</v>
      </c>
      <c r="I21" s="43" t="s">
        <v>8584</v>
      </c>
      <c r="J21" s="43" t="s">
        <v>8583</v>
      </c>
      <c r="K21" s="42" t="s">
        <v>6512</v>
      </c>
      <c r="L21" s="42" t="s">
        <v>6512</v>
      </c>
      <c r="M21" s="42" t="s">
        <v>6512</v>
      </c>
      <c r="N21" s="42" t="s">
        <v>67</v>
      </c>
      <c r="O21" s="42" t="s">
        <v>6257</v>
      </c>
      <c r="P21" s="76" t="s">
        <v>5830</v>
      </c>
      <c r="Q21" s="76" t="s">
        <v>5391</v>
      </c>
      <c r="R21" s="29" t="s">
        <v>8499</v>
      </c>
      <c r="S21" s="29" t="s">
        <v>8499</v>
      </c>
      <c r="T21" s="47" t="s">
        <v>24</v>
      </c>
      <c r="U21" s="47" t="s">
        <v>24</v>
      </c>
      <c r="V21" s="76" t="s">
        <v>85</v>
      </c>
      <c r="W21" s="76" t="s">
        <v>73</v>
      </c>
      <c r="X21" s="76" t="s">
        <v>73</v>
      </c>
      <c r="Y21" s="42" t="s">
        <v>73</v>
      </c>
      <c r="Z21" s="42" t="s">
        <v>73</v>
      </c>
      <c r="AA21" s="42" t="s">
        <v>73</v>
      </c>
      <c r="AB21" s="42" t="s">
        <v>73</v>
      </c>
      <c r="AC21" s="29" t="s">
        <v>8074</v>
      </c>
      <c r="AD21" s="29" t="s">
        <v>8074</v>
      </c>
      <c r="AE21" s="42" t="s">
        <v>7622</v>
      </c>
      <c r="AF21" s="42" t="s">
        <v>73</v>
      </c>
      <c r="AG21" s="42" t="s">
        <v>73</v>
      </c>
      <c r="AH21" s="42" t="s">
        <v>73</v>
      </c>
      <c r="AI21" s="47" t="s">
        <v>25</v>
      </c>
      <c r="AJ21" s="42" t="s">
        <v>8212</v>
      </c>
      <c r="AK21" s="42" t="s">
        <v>8210</v>
      </c>
      <c r="AL21" s="42" t="s">
        <v>73</v>
      </c>
      <c r="AM21" s="42" t="s">
        <v>73</v>
      </c>
      <c r="AO21" s="314"/>
      <c r="AP21" s="30">
        <v>20</v>
      </c>
      <c r="AQ21" s="314" t="s">
        <v>8757</v>
      </c>
      <c r="AR21" s="250" t="s">
        <v>5016</v>
      </c>
      <c r="AT21" s="30"/>
      <c r="AU21" s="30"/>
      <c r="AV21" s="30"/>
    </row>
    <row r="22" spans="1:48" ht="11.25" customHeight="1">
      <c r="A22" s="86" t="s">
        <v>435</v>
      </c>
      <c r="B22" s="62" t="s">
        <v>8690</v>
      </c>
      <c r="C22" s="62" t="s">
        <v>6835</v>
      </c>
      <c r="D22" s="62" t="s">
        <v>6835</v>
      </c>
      <c r="E22" s="62" t="s">
        <v>8649</v>
      </c>
      <c r="F22" s="62" t="s">
        <v>8649</v>
      </c>
      <c r="G22" s="62" t="s">
        <v>8649</v>
      </c>
      <c r="H22" s="63" t="s">
        <v>8585</v>
      </c>
      <c r="I22" s="63" t="s">
        <v>8585</v>
      </c>
      <c r="J22" s="63" t="s">
        <v>8585</v>
      </c>
      <c r="K22" s="63" t="s">
        <v>6513</v>
      </c>
      <c r="L22" s="63" t="s">
        <v>6513</v>
      </c>
      <c r="M22" s="63" t="s">
        <v>6513</v>
      </c>
      <c r="N22" s="200" t="s">
        <v>6630</v>
      </c>
      <c r="O22" s="62" t="s">
        <v>6835</v>
      </c>
      <c r="P22" s="63" t="s">
        <v>6716</v>
      </c>
      <c r="Q22" s="63" t="s">
        <v>6956</v>
      </c>
      <c r="R22" s="63" t="s">
        <v>5021</v>
      </c>
      <c r="S22" s="63" t="s">
        <v>5021</v>
      </c>
      <c r="T22" s="64" t="s">
        <v>8009</v>
      </c>
      <c r="U22" s="64" t="s">
        <v>8009</v>
      </c>
      <c r="V22" s="62" t="s">
        <v>7871</v>
      </c>
      <c r="W22" s="62" t="s">
        <v>7872</v>
      </c>
      <c r="X22" s="62" t="s">
        <v>7872</v>
      </c>
      <c r="Y22" s="62" t="s">
        <v>6016</v>
      </c>
      <c r="Z22" s="62" t="s">
        <v>6016</v>
      </c>
      <c r="AA22" s="62" t="s">
        <v>6016</v>
      </c>
      <c r="AB22" s="62" t="s">
        <v>6016</v>
      </c>
      <c r="AC22" s="66" t="s">
        <v>8075</v>
      </c>
      <c r="AD22" s="66" t="s">
        <v>8075</v>
      </c>
      <c r="AE22" s="66" t="s">
        <v>7448</v>
      </c>
      <c r="AF22" s="63" t="s">
        <v>8362</v>
      </c>
      <c r="AG22" s="63" t="s">
        <v>8362</v>
      </c>
      <c r="AH22" s="63" t="s">
        <v>8362</v>
      </c>
      <c r="AI22" s="63" t="s">
        <v>25</v>
      </c>
      <c r="AJ22" s="62" t="s">
        <v>8211</v>
      </c>
      <c r="AK22" s="62" t="s">
        <v>8211</v>
      </c>
      <c r="AL22" s="62" t="s">
        <v>5878</v>
      </c>
      <c r="AM22" s="62" t="s">
        <v>5878</v>
      </c>
      <c r="AO22" s="314"/>
      <c r="AP22" s="30">
        <v>21</v>
      </c>
      <c r="AQ22" s="314" t="s">
        <v>8756</v>
      </c>
      <c r="AR22" s="250" t="s">
        <v>5017</v>
      </c>
    </row>
    <row r="23" spans="1:48" s="6" customFormat="1" ht="30" customHeight="1">
      <c r="A23" s="44" t="s">
        <v>1879</v>
      </c>
      <c r="B23" s="42" t="s">
        <v>25</v>
      </c>
      <c r="C23" s="42" t="s">
        <v>462</v>
      </c>
      <c r="D23" s="42" t="s">
        <v>25</v>
      </c>
      <c r="E23" s="42" t="s">
        <v>67</v>
      </c>
      <c r="F23" s="42" t="s">
        <v>67</v>
      </c>
      <c r="G23" s="42" t="s">
        <v>67</v>
      </c>
      <c r="H23" s="42" t="s">
        <v>93</v>
      </c>
      <c r="I23" s="42" t="s">
        <v>91</v>
      </c>
      <c r="J23" s="42" t="s">
        <v>563</v>
      </c>
      <c r="K23" s="42" t="s">
        <v>6515</v>
      </c>
      <c r="L23" s="42" t="s">
        <v>6515</v>
      </c>
      <c r="M23" s="42" t="s">
        <v>6515</v>
      </c>
      <c r="N23" s="42" t="s">
        <v>91</v>
      </c>
      <c r="O23" s="42" t="s">
        <v>462</v>
      </c>
      <c r="P23" s="42" t="s">
        <v>91</v>
      </c>
      <c r="Q23" s="42" t="s">
        <v>103</v>
      </c>
      <c r="R23" s="42" t="s">
        <v>25</v>
      </c>
      <c r="S23" s="42" t="s">
        <v>25</v>
      </c>
      <c r="T23" s="42" t="s">
        <v>93</v>
      </c>
      <c r="U23" s="42" t="s">
        <v>93</v>
      </c>
      <c r="V23" s="42" t="s">
        <v>25</v>
      </c>
      <c r="W23" s="42" t="s">
        <v>103</v>
      </c>
      <c r="X23" s="42" t="s">
        <v>103</v>
      </c>
      <c r="Y23" s="42" t="s">
        <v>91</v>
      </c>
      <c r="Z23" s="42" t="s">
        <v>91</v>
      </c>
      <c r="AA23" s="42" t="s">
        <v>91</v>
      </c>
      <c r="AB23" s="42" t="s">
        <v>67</v>
      </c>
      <c r="AC23" s="42" t="s">
        <v>104</v>
      </c>
      <c r="AD23" s="42" t="s">
        <v>104</v>
      </c>
      <c r="AE23" s="42" t="s">
        <v>462</v>
      </c>
      <c r="AF23" s="42" t="s">
        <v>8461</v>
      </c>
      <c r="AG23" s="42" t="s">
        <v>8461</v>
      </c>
      <c r="AH23" s="42" t="s">
        <v>8356</v>
      </c>
      <c r="AI23" s="42" t="s">
        <v>25</v>
      </c>
      <c r="AJ23" s="42" t="s">
        <v>91</v>
      </c>
      <c r="AK23" s="42" t="s">
        <v>5879</v>
      </c>
      <c r="AL23" s="42" t="s">
        <v>5879</v>
      </c>
      <c r="AM23" s="42" t="s">
        <v>5879</v>
      </c>
      <c r="AO23" s="314"/>
      <c r="AP23" s="30">
        <v>22</v>
      </c>
      <c r="AQ23" s="314" t="s">
        <v>7856</v>
      </c>
      <c r="AR23" s="250" t="s">
        <v>152</v>
      </c>
      <c r="AT23" s="30"/>
      <c r="AU23" s="30"/>
      <c r="AV23" s="30"/>
    </row>
    <row r="24" spans="1:48" ht="11.25" customHeight="1">
      <c r="A24" s="86"/>
      <c r="B24" s="62" t="s">
        <v>25</v>
      </c>
      <c r="C24" s="62" t="s">
        <v>8691</v>
      </c>
      <c r="D24" s="62" t="s">
        <v>25</v>
      </c>
      <c r="E24" s="62" t="s">
        <v>8648</v>
      </c>
      <c r="F24" s="62" t="s">
        <v>8648</v>
      </c>
      <c r="G24" s="62" t="s">
        <v>8648</v>
      </c>
      <c r="H24" s="63" t="s">
        <v>8586</v>
      </c>
      <c r="I24" s="63" t="s">
        <v>8586</v>
      </c>
      <c r="J24" s="63" t="s">
        <v>8586</v>
      </c>
      <c r="K24" s="63" t="s">
        <v>6514</v>
      </c>
      <c r="L24" s="63" t="s">
        <v>6514</v>
      </c>
      <c r="M24" s="63" t="s">
        <v>6514</v>
      </c>
      <c r="N24" s="200" t="s">
        <v>6631</v>
      </c>
      <c r="O24" s="62" t="s">
        <v>8691</v>
      </c>
      <c r="P24" s="63" t="s">
        <v>6717</v>
      </c>
      <c r="Q24" s="63" t="s">
        <v>6957</v>
      </c>
      <c r="R24" s="63" t="s">
        <v>25</v>
      </c>
      <c r="S24" s="63" t="s">
        <v>25</v>
      </c>
      <c r="T24" s="64" t="s">
        <v>8013</v>
      </c>
      <c r="U24" s="64" t="s">
        <v>8013</v>
      </c>
      <c r="V24" s="63" t="s">
        <v>25</v>
      </c>
      <c r="W24" s="62" t="s">
        <v>7872</v>
      </c>
      <c r="X24" s="62" t="s">
        <v>7872</v>
      </c>
      <c r="Y24" s="62" t="s">
        <v>6016</v>
      </c>
      <c r="Z24" s="62" t="s">
        <v>6016</v>
      </c>
      <c r="AA24" s="62" t="s">
        <v>6016</v>
      </c>
      <c r="AB24" s="62" t="s">
        <v>6119</v>
      </c>
      <c r="AC24" s="66" t="s">
        <v>8076</v>
      </c>
      <c r="AD24" s="66" t="s">
        <v>8076</v>
      </c>
      <c r="AE24" s="66" t="s">
        <v>7449</v>
      </c>
      <c r="AF24" s="63" t="s">
        <v>8361</v>
      </c>
      <c r="AG24" s="63" t="s">
        <v>8361</v>
      </c>
      <c r="AH24" s="63" t="s">
        <v>8361</v>
      </c>
      <c r="AI24" s="63" t="s">
        <v>25</v>
      </c>
      <c r="AJ24" s="62" t="s">
        <v>8213</v>
      </c>
      <c r="AK24" s="62" t="s">
        <v>8213</v>
      </c>
      <c r="AL24" s="62" t="s">
        <v>5880</v>
      </c>
      <c r="AM24" s="62" t="s">
        <v>5880</v>
      </c>
      <c r="AO24" s="314"/>
      <c r="AP24" s="30">
        <v>23</v>
      </c>
      <c r="AQ24" s="314" t="s">
        <v>7857</v>
      </c>
      <c r="AR24" s="250" t="s">
        <v>7095</v>
      </c>
    </row>
    <row r="25" spans="1:48" s="171" customFormat="1" ht="24" customHeight="1">
      <c r="A25" s="210" t="s">
        <v>6457</v>
      </c>
      <c r="B25" s="176" t="s">
        <v>8693</v>
      </c>
      <c r="C25" s="176" t="s">
        <v>8693</v>
      </c>
      <c r="D25" s="176" t="s">
        <v>8693</v>
      </c>
      <c r="E25" s="174" t="s">
        <v>25</v>
      </c>
      <c r="F25" s="174" t="s">
        <v>25</v>
      </c>
      <c r="G25" s="174" t="s">
        <v>25</v>
      </c>
      <c r="H25" s="177" t="s">
        <v>8587</v>
      </c>
      <c r="I25" s="177" t="s">
        <v>8587</v>
      </c>
      <c r="J25" s="177" t="s">
        <v>8587</v>
      </c>
      <c r="K25" s="177" t="s">
        <v>7499</v>
      </c>
      <c r="L25" s="177" t="s">
        <v>7499</v>
      </c>
      <c r="M25" s="177" t="s">
        <v>7499</v>
      </c>
      <c r="N25" s="177" t="s">
        <v>7499</v>
      </c>
      <c r="O25" s="176" t="s">
        <v>8693</v>
      </c>
      <c r="P25" s="175" t="s">
        <v>25</v>
      </c>
      <c r="Q25" s="176" t="s">
        <v>7523</v>
      </c>
      <c r="R25" s="175" t="s">
        <v>25</v>
      </c>
      <c r="S25" s="175" t="s">
        <v>25</v>
      </c>
      <c r="T25" s="176" t="s">
        <v>8763</v>
      </c>
      <c r="U25" s="176" t="s">
        <v>8763</v>
      </c>
      <c r="V25" s="176" t="s">
        <v>8000</v>
      </c>
      <c r="W25" s="176" t="s">
        <v>8000</v>
      </c>
      <c r="X25" s="176" t="s">
        <v>7096</v>
      </c>
      <c r="Y25" s="176" t="s">
        <v>7425</v>
      </c>
      <c r="Z25" s="176" t="s">
        <v>7425</v>
      </c>
      <c r="AA25" s="176" t="s">
        <v>7425</v>
      </c>
      <c r="AB25" s="176" t="s">
        <v>7425</v>
      </c>
      <c r="AC25" s="176" t="s">
        <v>25</v>
      </c>
      <c r="AD25" s="176" t="s">
        <v>25</v>
      </c>
      <c r="AE25" s="176" t="s">
        <v>7623</v>
      </c>
      <c r="AF25" s="176" t="s">
        <v>7096</v>
      </c>
      <c r="AG25" s="176" t="s">
        <v>7096</v>
      </c>
      <c r="AH25" s="176" t="s">
        <v>7096</v>
      </c>
      <c r="AI25" s="175" t="s">
        <v>25</v>
      </c>
      <c r="AJ25" s="176" t="s">
        <v>25</v>
      </c>
      <c r="AK25" s="176" t="s">
        <v>25</v>
      </c>
      <c r="AL25" s="176" t="s">
        <v>7797</v>
      </c>
      <c r="AM25" s="176" t="s">
        <v>7797</v>
      </c>
      <c r="AO25" s="314"/>
      <c r="AP25" s="172">
        <v>24</v>
      </c>
      <c r="AQ25" s="314" t="s">
        <v>7858</v>
      </c>
      <c r="AR25" s="250" t="s">
        <v>153</v>
      </c>
      <c r="AT25" s="172"/>
      <c r="AU25" s="172"/>
      <c r="AV25" s="172"/>
    </row>
    <row r="26" spans="1:48" ht="11.25" customHeight="1">
      <c r="A26" s="86"/>
      <c r="B26" s="62" t="s">
        <v>8692</v>
      </c>
      <c r="C26" s="62" t="s">
        <v>8692</v>
      </c>
      <c r="D26" s="62" t="s">
        <v>8692</v>
      </c>
      <c r="E26" s="62" t="s">
        <v>25</v>
      </c>
      <c r="F26" s="62" t="s">
        <v>25</v>
      </c>
      <c r="G26" s="62" t="s">
        <v>25</v>
      </c>
      <c r="H26" s="63" t="s">
        <v>8588</v>
      </c>
      <c r="I26" s="63" t="s">
        <v>8588</v>
      </c>
      <c r="J26" s="63" t="s">
        <v>8588</v>
      </c>
      <c r="K26" s="63" t="s">
        <v>6501</v>
      </c>
      <c r="L26" s="63" t="s">
        <v>6501</v>
      </c>
      <c r="M26" s="63" t="s">
        <v>6501</v>
      </c>
      <c r="N26" s="62" t="s">
        <v>8783</v>
      </c>
      <c r="O26" s="62" t="s">
        <v>8692</v>
      </c>
      <c r="P26" s="63" t="s">
        <v>25</v>
      </c>
      <c r="Q26" s="63" t="s">
        <v>6958</v>
      </c>
      <c r="R26" s="63" t="s">
        <v>25</v>
      </c>
      <c r="S26" s="63" t="s">
        <v>25</v>
      </c>
      <c r="T26" s="63" t="s">
        <v>983</v>
      </c>
      <c r="U26" s="63" t="s">
        <v>983</v>
      </c>
      <c r="V26" s="200" t="s">
        <v>8002</v>
      </c>
      <c r="W26" s="200" t="s">
        <v>8002</v>
      </c>
      <c r="X26" s="200" t="s">
        <v>8002</v>
      </c>
      <c r="Y26" s="62" t="s">
        <v>7411</v>
      </c>
      <c r="Z26" s="62" t="s">
        <v>7411</v>
      </c>
      <c r="AA26" s="62" t="s">
        <v>7411</v>
      </c>
      <c r="AB26" s="62" t="s">
        <v>7411</v>
      </c>
      <c r="AC26" s="66" t="s">
        <v>25</v>
      </c>
      <c r="AD26" s="66" t="s">
        <v>25</v>
      </c>
      <c r="AE26" s="66" t="s">
        <v>7624</v>
      </c>
      <c r="AF26" s="63" t="s">
        <v>8357</v>
      </c>
      <c r="AG26" s="63" t="s">
        <v>8357</v>
      </c>
      <c r="AH26" s="63" t="s">
        <v>8357</v>
      </c>
      <c r="AI26" s="63" t="s">
        <v>25</v>
      </c>
      <c r="AJ26" s="62" t="s">
        <v>25</v>
      </c>
      <c r="AK26" s="62" t="s">
        <v>25</v>
      </c>
      <c r="AL26" s="62" t="s">
        <v>7798</v>
      </c>
      <c r="AM26" s="62" t="s">
        <v>7798</v>
      </c>
      <c r="AO26" s="314"/>
      <c r="AP26" s="30">
        <v>25</v>
      </c>
      <c r="AQ26" s="314" t="s">
        <v>5991</v>
      </c>
      <c r="AR26" s="249" t="s">
        <v>4555</v>
      </c>
    </row>
    <row r="27" spans="1:48" s="6" customFormat="1" ht="57.75" customHeight="1">
      <c r="A27" s="44" t="s">
        <v>56</v>
      </c>
      <c r="B27" s="42" t="s">
        <v>67</v>
      </c>
      <c r="C27" s="42" t="s">
        <v>67</v>
      </c>
      <c r="D27" s="42" t="s">
        <v>67</v>
      </c>
      <c r="E27" s="42" t="s">
        <v>3951</v>
      </c>
      <c r="F27" s="42" t="s">
        <v>3951</v>
      </c>
      <c r="G27" s="42" t="s">
        <v>3951</v>
      </c>
      <c r="H27" s="42" t="s">
        <v>7098</v>
      </c>
      <c r="I27" s="42" t="s">
        <v>7098</v>
      </c>
      <c r="J27" s="42" t="s">
        <v>25</v>
      </c>
      <c r="K27" s="42" t="s">
        <v>67</v>
      </c>
      <c r="L27" s="42" t="s">
        <v>67</v>
      </c>
      <c r="M27" s="42" t="s">
        <v>67</v>
      </c>
      <c r="N27" s="42" t="s">
        <v>67</v>
      </c>
      <c r="O27" s="42" t="s">
        <v>67</v>
      </c>
      <c r="P27" s="47" t="s">
        <v>6718</v>
      </c>
      <c r="Q27" s="42" t="s">
        <v>7524</v>
      </c>
      <c r="R27" s="47" t="s">
        <v>67</v>
      </c>
      <c r="S27" s="47" t="s">
        <v>67</v>
      </c>
      <c r="T27" s="42" t="s">
        <v>25</v>
      </c>
      <c r="U27" s="42" t="s">
        <v>25</v>
      </c>
      <c r="V27" s="42" t="s">
        <v>8001</v>
      </c>
      <c r="W27" s="42" t="s">
        <v>8001</v>
      </c>
      <c r="X27" s="42" t="s">
        <v>8001</v>
      </c>
      <c r="Y27" s="42" t="s">
        <v>67</v>
      </c>
      <c r="Z27" s="42" t="s">
        <v>67</v>
      </c>
      <c r="AA27" s="42" t="s">
        <v>67</v>
      </c>
      <c r="AB27" s="42" t="s">
        <v>67</v>
      </c>
      <c r="AC27" s="47" t="s">
        <v>25</v>
      </c>
      <c r="AD27" s="47" t="s">
        <v>25</v>
      </c>
      <c r="AE27" s="47" t="s">
        <v>67</v>
      </c>
      <c r="AF27" s="47" t="s">
        <v>67</v>
      </c>
      <c r="AG27" s="47" t="s">
        <v>67</v>
      </c>
      <c r="AH27" s="47" t="s">
        <v>67</v>
      </c>
      <c r="AI27" s="47" t="s">
        <v>25</v>
      </c>
      <c r="AJ27" s="176" t="s">
        <v>67</v>
      </c>
      <c r="AK27" s="176" t="s">
        <v>67</v>
      </c>
      <c r="AL27" s="47" t="s">
        <v>67</v>
      </c>
      <c r="AM27" s="47" t="s">
        <v>67</v>
      </c>
      <c r="AO27" s="314"/>
      <c r="AP27" s="30">
        <v>26</v>
      </c>
      <c r="AQ27" s="314" t="s">
        <v>5992</v>
      </c>
      <c r="AR27" s="249" t="s">
        <v>4556</v>
      </c>
      <c r="AT27" s="30"/>
      <c r="AU27" s="30"/>
      <c r="AV27" s="30"/>
    </row>
    <row r="28" spans="1:48" ht="24.75" customHeight="1">
      <c r="A28" s="86" t="s">
        <v>435</v>
      </c>
      <c r="B28" s="62" t="s">
        <v>8694</v>
      </c>
      <c r="C28" s="62" t="s">
        <v>8694</v>
      </c>
      <c r="D28" s="62" t="s">
        <v>8694</v>
      </c>
      <c r="E28" s="62" t="s">
        <v>6321</v>
      </c>
      <c r="F28" s="62" t="s">
        <v>6321</v>
      </c>
      <c r="G28" s="62" t="s">
        <v>6321</v>
      </c>
      <c r="H28" s="63" t="s">
        <v>8588</v>
      </c>
      <c r="I28" s="63" t="s">
        <v>8588</v>
      </c>
      <c r="J28" s="62" t="s">
        <v>25</v>
      </c>
      <c r="K28" s="63" t="s">
        <v>6500</v>
      </c>
      <c r="L28" s="63" t="s">
        <v>6500</v>
      </c>
      <c r="M28" s="63" t="s">
        <v>6500</v>
      </c>
      <c r="N28" s="200" t="s">
        <v>6632</v>
      </c>
      <c r="O28" s="62" t="s">
        <v>8694</v>
      </c>
      <c r="P28" s="63" t="s">
        <v>6719</v>
      </c>
      <c r="Q28" s="63" t="s">
        <v>6959</v>
      </c>
      <c r="R28" s="63" t="s">
        <v>5022</v>
      </c>
      <c r="S28" s="63" t="s">
        <v>5022</v>
      </c>
      <c r="T28" s="63" t="s">
        <v>25</v>
      </c>
      <c r="U28" s="63" t="s">
        <v>25</v>
      </c>
      <c r="V28" s="200" t="s">
        <v>8002</v>
      </c>
      <c r="W28" s="200" t="s">
        <v>8002</v>
      </c>
      <c r="X28" s="200" t="s">
        <v>8002</v>
      </c>
      <c r="Y28" s="62" t="s">
        <v>6017</v>
      </c>
      <c r="Z28" s="62" t="s">
        <v>6017</v>
      </c>
      <c r="AA28" s="62" t="s">
        <v>6017</v>
      </c>
      <c r="AB28" s="62" t="s">
        <v>6017</v>
      </c>
      <c r="AC28" s="66" t="s">
        <v>25</v>
      </c>
      <c r="AD28" s="66" t="s">
        <v>25</v>
      </c>
      <c r="AE28" s="66" t="s">
        <v>7625</v>
      </c>
      <c r="AF28" s="63" t="s">
        <v>8359</v>
      </c>
      <c r="AG28" s="63" t="s">
        <v>8359</v>
      </c>
      <c r="AH28" s="63" t="s">
        <v>8359</v>
      </c>
      <c r="AI28" s="63" t="s">
        <v>25</v>
      </c>
      <c r="AJ28" s="62" t="s">
        <v>8508</v>
      </c>
      <c r="AK28" s="62" t="s">
        <v>8508</v>
      </c>
      <c r="AL28" s="62" t="s">
        <v>7798</v>
      </c>
      <c r="AM28" s="62" t="s">
        <v>7798</v>
      </c>
      <c r="AO28" s="314"/>
      <c r="AP28" s="30">
        <v>27</v>
      </c>
      <c r="AQ28" s="314" t="s">
        <v>5994</v>
      </c>
      <c r="AR28" s="249" t="s">
        <v>4557</v>
      </c>
    </row>
    <row r="29" spans="1:48" s="6" customFormat="1" ht="30" customHeight="1">
      <c r="A29" s="308" t="s">
        <v>4876</v>
      </c>
      <c r="B29" s="42" t="s">
        <v>25</v>
      </c>
      <c r="C29" s="42" t="s">
        <v>6261</v>
      </c>
      <c r="D29" s="42" t="s">
        <v>25</v>
      </c>
      <c r="E29" s="42" t="s">
        <v>25</v>
      </c>
      <c r="F29" s="42" t="s">
        <v>25</v>
      </c>
      <c r="G29" s="42" t="s">
        <v>25</v>
      </c>
      <c r="H29" s="42" t="s">
        <v>25</v>
      </c>
      <c r="I29" s="42" t="s">
        <v>6261</v>
      </c>
      <c r="J29" s="42" t="s">
        <v>25</v>
      </c>
      <c r="K29" s="42" t="s">
        <v>25</v>
      </c>
      <c r="L29" s="42" t="s">
        <v>25</v>
      </c>
      <c r="M29" s="42" t="s">
        <v>25</v>
      </c>
      <c r="N29" s="42" t="s">
        <v>8789</v>
      </c>
      <c r="O29" s="42" t="s">
        <v>6261</v>
      </c>
      <c r="P29" s="42" t="s">
        <v>6721</v>
      </c>
      <c r="Q29" s="42" t="s">
        <v>25</v>
      </c>
      <c r="R29" s="42" t="s">
        <v>25</v>
      </c>
      <c r="S29" s="42" t="s">
        <v>25</v>
      </c>
      <c r="T29" s="42" t="s">
        <v>25</v>
      </c>
      <c r="U29" s="42" t="s">
        <v>25</v>
      </c>
      <c r="V29" s="42" t="s">
        <v>25</v>
      </c>
      <c r="W29" s="42" t="s">
        <v>25</v>
      </c>
      <c r="X29" s="42" t="s">
        <v>6832</v>
      </c>
      <c r="Y29" s="42" t="s">
        <v>25</v>
      </c>
      <c r="Z29" s="42" t="s">
        <v>67</v>
      </c>
      <c r="AA29" s="42" t="s">
        <v>25</v>
      </c>
      <c r="AB29" s="42" t="s">
        <v>67</v>
      </c>
      <c r="AC29" s="42"/>
      <c r="AD29" s="42"/>
      <c r="AE29" s="42" t="s">
        <v>25</v>
      </c>
      <c r="AF29" s="42" t="s">
        <v>25</v>
      </c>
      <c r="AG29" s="42" t="s">
        <v>25</v>
      </c>
      <c r="AH29" s="42" t="s">
        <v>67</v>
      </c>
      <c r="AI29" s="42" t="s">
        <v>25</v>
      </c>
      <c r="AJ29" s="176" t="s">
        <v>25</v>
      </c>
      <c r="AK29" s="176" t="s">
        <v>25</v>
      </c>
      <c r="AL29" s="176" t="s">
        <v>25</v>
      </c>
      <c r="AM29" s="177" t="s">
        <v>7799</v>
      </c>
      <c r="AO29" s="314"/>
      <c r="AP29" s="30">
        <v>28</v>
      </c>
      <c r="AQ29" s="314" t="s">
        <v>5993</v>
      </c>
      <c r="AR29" s="249" t="s">
        <v>8004</v>
      </c>
      <c r="AT29" s="30"/>
      <c r="AU29" s="30"/>
      <c r="AV29" s="30"/>
    </row>
    <row r="30" spans="1:48" ht="11.25" customHeight="1">
      <c r="A30" s="86" t="s">
        <v>435</v>
      </c>
      <c r="B30" s="62" t="s">
        <v>25</v>
      </c>
      <c r="C30" s="62" t="s">
        <v>8695</v>
      </c>
      <c r="D30" s="62" t="s">
        <v>25</v>
      </c>
      <c r="E30" s="62" t="s">
        <v>25</v>
      </c>
      <c r="F30" s="62" t="s">
        <v>25</v>
      </c>
      <c r="G30" s="62" t="s">
        <v>25</v>
      </c>
      <c r="H30" s="62" t="s">
        <v>25</v>
      </c>
      <c r="I30" s="63" t="s">
        <v>8588</v>
      </c>
      <c r="J30" s="62" t="s">
        <v>25</v>
      </c>
      <c r="K30" s="62" t="s">
        <v>25</v>
      </c>
      <c r="L30" s="62" t="s">
        <v>25</v>
      </c>
      <c r="M30" s="62" t="s">
        <v>25</v>
      </c>
      <c r="N30" s="62" t="s">
        <v>8783</v>
      </c>
      <c r="O30" s="62" t="s">
        <v>8695</v>
      </c>
      <c r="P30" s="63" t="s">
        <v>6719</v>
      </c>
      <c r="Q30" s="63" t="s">
        <v>25</v>
      </c>
      <c r="R30" s="63" t="s">
        <v>25</v>
      </c>
      <c r="S30" s="63" t="s">
        <v>25</v>
      </c>
      <c r="T30" s="63" t="s">
        <v>25</v>
      </c>
      <c r="U30" s="63" t="s">
        <v>25</v>
      </c>
      <c r="V30" s="63" t="s">
        <v>25</v>
      </c>
      <c r="W30" s="63" t="s">
        <v>25</v>
      </c>
      <c r="X30" s="63" t="s">
        <v>6707</v>
      </c>
      <c r="Y30" s="62" t="s">
        <v>25</v>
      </c>
      <c r="Z30" s="62" t="s">
        <v>6085</v>
      </c>
      <c r="AA30" s="62" t="s">
        <v>25</v>
      </c>
      <c r="AB30" s="62" t="s">
        <v>6085</v>
      </c>
      <c r="AC30" s="66" t="s">
        <v>25</v>
      </c>
      <c r="AD30" s="66" t="s">
        <v>25</v>
      </c>
      <c r="AE30" s="66" t="s">
        <v>25</v>
      </c>
      <c r="AF30" s="66" t="s">
        <v>25</v>
      </c>
      <c r="AG30" s="66" t="s">
        <v>25</v>
      </c>
      <c r="AH30" s="63" t="s">
        <v>8360</v>
      </c>
      <c r="AI30" s="63" t="s">
        <v>25</v>
      </c>
      <c r="AJ30" s="62" t="s">
        <v>25</v>
      </c>
      <c r="AK30" s="62" t="s">
        <v>25</v>
      </c>
      <c r="AL30" s="62" t="s">
        <v>25</v>
      </c>
      <c r="AM30" s="63" t="s">
        <v>7438</v>
      </c>
      <c r="AO30" s="314"/>
      <c r="AP30" s="30">
        <v>29</v>
      </c>
      <c r="AQ30" s="314" t="s">
        <v>8064</v>
      </c>
      <c r="AR30" s="249" t="s">
        <v>8003</v>
      </c>
    </row>
    <row r="31" spans="1:48" s="6" customFormat="1" ht="31.5" customHeight="1">
      <c r="A31" s="44" t="s">
        <v>7426</v>
      </c>
      <c r="B31" s="42" t="s">
        <v>25</v>
      </c>
      <c r="C31" s="42" t="s">
        <v>25</v>
      </c>
      <c r="D31" s="42" t="s">
        <v>25</v>
      </c>
      <c r="E31" s="42" t="s">
        <v>25</v>
      </c>
      <c r="F31" s="42" t="s">
        <v>25</v>
      </c>
      <c r="G31" s="42" t="s">
        <v>25</v>
      </c>
      <c r="H31" s="174" t="s">
        <v>67</v>
      </c>
      <c r="I31" s="174" t="s">
        <v>67</v>
      </c>
      <c r="J31" s="42" t="s">
        <v>25</v>
      </c>
      <c r="K31" s="42" t="s">
        <v>25</v>
      </c>
      <c r="L31" s="42" t="s">
        <v>25</v>
      </c>
      <c r="M31" s="42" t="s">
        <v>25</v>
      </c>
      <c r="N31" s="42" t="s">
        <v>25</v>
      </c>
      <c r="O31" s="42" t="s">
        <v>25</v>
      </c>
      <c r="P31" s="42" t="s">
        <v>6720</v>
      </c>
      <c r="Q31" s="42" t="s">
        <v>6960</v>
      </c>
      <c r="R31" s="42" t="s">
        <v>25</v>
      </c>
      <c r="S31" s="42" t="s">
        <v>25</v>
      </c>
      <c r="T31" s="42" t="s">
        <v>25</v>
      </c>
      <c r="U31" s="42" t="s">
        <v>25</v>
      </c>
      <c r="V31" s="42" t="s">
        <v>25</v>
      </c>
      <c r="W31" s="42" t="s">
        <v>25</v>
      </c>
      <c r="X31" s="42" t="s">
        <v>25</v>
      </c>
      <c r="Y31" s="42" t="s">
        <v>25</v>
      </c>
      <c r="Z31" s="42" t="s">
        <v>67</v>
      </c>
      <c r="AA31" s="42" t="s">
        <v>25</v>
      </c>
      <c r="AB31" s="42" t="s">
        <v>67</v>
      </c>
      <c r="AC31" s="176" t="s">
        <v>4590</v>
      </c>
      <c r="AD31" s="176" t="s">
        <v>4590</v>
      </c>
      <c r="AE31" s="42" t="s">
        <v>25</v>
      </c>
      <c r="AF31" s="42" t="s">
        <v>25</v>
      </c>
      <c r="AG31" s="42" t="s">
        <v>25</v>
      </c>
      <c r="AH31" s="175" t="s">
        <v>67</v>
      </c>
      <c r="AI31" s="42" t="s">
        <v>25</v>
      </c>
      <c r="AJ31" s="176" t="s">
        <v>25</v>
      </c>
      <c r="AK31" s="176" t="s">
        <v>25</v>
      </c>
      <c r="AL31" s="176"/>
      <c r="AM31" s="42" t="s">
        <v>67</v>
      </c>
      <c r="AO31" s="314"/>
      <c r="AP31" s="30">
        <v>30</v>
      </c>
      <c r="AQ31" s="314" t="s">
        <v>8065</v>
      </c>
      <c r="AR31" s="249" t="s">
        <v>7856</v>
      </c>
      <c r="AT31" s="30"/>
      <c r="AU31" s="30"/>
      <c r="AV31" s="30"/>
    </row>
    <row r="32" spans="1:48" ht="11.25" customHeight="1">
      <c r="A32" s="86" t="s">
        <v>435</v>
      </c>
      <c r="B32" s="62" t="s">
        <v>25</v>
      </c>
      <c r="C32" s="62" t="s">
        <v>25</v>
      </c>
      <c r="D32" s="62" t="s">
        <v>25</v>
      </c>
      <c r="E32" s="62" t="s">
        <v>25</v>
      </c>
      <c r="F32" s="62" t="s">
        <v>25</v>
      </c>
      <c r="G32" s="62" t="s">
        <v>25</v>
      </c>
      <c r="H32" s="63" t="s">
        <v>8588</v>
      </c>
      <c r="I32" s="63" t="s">
        <v>8588</v>
      </c>
      <c r="J32" s="62" t="s">
        <v>25</v>
      </c>
      <c r="K32" s="62" t="s">
        <v>25</v>
      </c>
      <c r="L32" s="62" t="s">
        <v>25</v>
      </c>
      <c r="M32" s="62" t="s">
        <v>25</v>
      </c>
      <c r="N32" s="62" t="s">
        <v>25</v>
      </c>
      <c r="O32" s="62" t="s">
        <v>25</v>
      </c>
      <c r="P32" s="63" t="s">
        <v>6719</v>
      </c>
      <c r="Q32" s="63" t="s">
        <v>6961</v>
      </c>
      <c r="R32" s="63" t="s">
        <v>25</v>
      </c>
      <c r="S32" s="63" t="s">
        <v>25</v>
      </c>
      <c r="T32" s="63" t="s">
        <v>25</v>
      </c>
      <c r="U32" s="63" t="s">
        <v>25</v>
      </c>
      <c r="V32" s="63" t="s">
        <v>25</v>
      </c>
      <c r="W32" s="63" t="s">
        <v>25</v>
      </c>
      <c r="X32" s="63" t="s">
        <v>25</v>
      </c>
      <c r="Y32" s="62" t="s">
        <v>25</v>
      </c>
      <c r="Z32" s="62" t="s">
        <v>7412</v>
      </c>
      <c r="AA32" s="62" t="s">
        <v>25</v>
      </c>
      <c r="AB32" s="62" t="s">
        <v>7412</v>
      </c>
      <c r="AC32" s="66" t="s">
        <v>25</v>
      </c>
      <c r="AD32" s="66" t="s">
        <v>25</v>
      </c>
      <c r="AE32" s="66" t="s">
        <v>25</v>
      </c>
      <c r="AF32" s="66" t="s">
        <v>25</v>
      </c>
      <c r="AG32" s="66" t="s">
        <v>25</v>
      </c>
      <c r="AH32" s="63" t="s">
        <v>8358</v>
      </c>
      <c r="AI32" s="63" t="s">
        <v>25</v>
      </c>
      <c r="AJ32" s="62" t="s">
        <v>25</v>
      </c>
      <c r="AK32" s="62" t="s">
        <v>25</v>
      </c>
      <c r="AL32" s="62"/>
      <c r="AM32" s="63" t="s">
        <v>8432</v>
      </c>
      <c r="AO32" s="314"/>
      <c r="AP32" s="30">
        <v>31</v>
      </c>
      <c r="AQ32" s="314" t="s">
        <v>306</v>
      </c>
      <c r="AR32" s="249" t="s">
        <v>7857</v>
      </c>
    </row>
    <row r="33" spans="1:52" s="171" customFormat="1" ht="22.5" customHeight="1">
      <c r="A33" s="309" t="s">
        <v>4611</v>
      </c>
      <c r="B33" s="42" t="s">
        <v>25</v>
      </c>
      <c r="C33" s="174" t="s">
        <v>67</v>
      </c>
      <c r="D33" s="42" t="s">
        <v>25</v>
      </c>
      <c r="E33" s="42" t="s">
        <v>25</v>
      </c>
      <c r="F33" s="42" t="s">
        <v>25</v>
      </c>
      <c r="G33" s="42" t="s">
        <v>25</v>
      </c>
      <c r="H33" s="174" t="s">
        <v>67</v>
      </c>
      <c r="I33" s="174" t="s">
        <v>67</v>
      </c>
      <c r="J33" s="174" t="s">
        <v>25</v>
      </c>
      <c r="K33" s="174" t="s">
        <v>4590</v>
      </c>
      <c r="L33" s="174" t="s">
        <v>4590</v>
      </c>
      <c r="M33" s="174" t="s">
        <v>4590</v>
      </c>
      <c r="N33" s="174" t="s">
        <v>25</v>
      </c>
      <c r="O33" s="174" t="s">
        <v>67</v>
      </c>
      <c r="P33" s="175" t="s">
        <v>25</v>
      </c>
      <c r="Q33" s="175" t="s">
        <v>25</v>
      </c>
      <c r="R33" s="175" t="s">
        <v>25</v>
      </c>
      <c r="S33" s="175" t="s">
        <v>25</v>
      </c>
      <c r="T33" s="42" t="s">
        <v>25</v>
      </c>
      <c r="U33" s="42" t="s">
        <v>25</v>
      </c>
      <c r="V33" s="175" t="s">
        <v>25</v>
      </c>
      <c r="W33" s="175" t="s">
        <v>25</v>
      </c>
      <c r="X33" s="175" t="s">
        <v>25</v>
      </c>
      <c r="Y33" s="174" t="s">
        <v>67</v>
      </c>
      <c r="Z33" s="174" t="s">
        <v>67</v>
      </c>
      <c r="AA33" s="174" t="s">
        <v>67</v>
      </c>
      <c r="AB33" s="174" t="s">
        <v>67</v>
      </c>
      <c r="AC33" s="176" t="s">
        <v>4590</v>
      </c>
      <c r="AD33" s="176" t="s">
        <v>4590</v>
      </c>
      <c r="AE33" s="176" t="s">
        <v>67</v>
      </c>
      <c r="AF33" s="42" t="s">
        <v>25</v>
      </c>
      <c r="AG33" s="175" t="s">
        <v>67</v>
      </c>
      <c r="AH33" s="175" t="s">
        <v>67</v>
      </c>
      <c r="AI33" s="175" t="s">
        <v>4590</v>
      </c>
      <c r="AJ33" s="176" t="s">
        <v>25</v>
      </c>
      <c r="AK33" s="176" t="s">
        <v>25</v>
      </c>
      <c r="AL33" s="175" t="s">
        <v>67</v>
      </c>
      <c r="AM33" s="175" t="s">
        <v>67</v>
      </c>
      <c r="AO33" s="314"/>
      <c r="AP33" s="30">
        <v>32</v>
      </c>
      <c r="AQ33" s="314" t="s">
        <v>8477</v>
      </c>
      <c r="AR33" s="249" t="s">
        <v>7858</v>
      </c>
      <c r="AT33" s="172"/>
      <c r="AU33" s="172"/>
      <c r="AV33" s="172"/>
    </row>
    <row r="34" spans="1:52" s="173" customFormat="1" ht="11.25" customHeight="1">
      <c r="A34" s="86" t="s">
        <v>435</v>
      </c>
      <c r="B34" s="62" t="s">
        <v>25</v>
      </c>
      <c r="C34" s="62" t="s">
        <v>6262</v>
      </c>
      <c r="D34" s="62"/>
      <c r="E34" s="62" t="s">
        <v>25</v>
      </c>
      <c r="F34" s="62" t="s">
        <v>25</v>
      </c>
      <c r="G34" s="62" t="s">
        <v>25</v>
      </c>
      <c r="H34" s="63" t="s">
        <v>8588</v>
      </c>
      <c r="I34" s="63" t="s">
        <v>8588</v>
      </c>
      <c r="J34" s="62" t="s">
        <v>25</v>
      </c>
      <c r="K34" s="62" t="s">
        <v>4590</v>
      </c>
      <c r="L34" s="62" t="s">
        <v>4590</v>
      </c>
      <c r="M34" s="62" t="s">
        <v>4590</v>
      </c>
      <c r="N34" s="62" t="s">
        <v>25</v>
      </c>
      <c r="O34" s="62" t="s">
        <v>6262</v>
      </c>
      <c r="P34" s="63" t="s">
        <v>25</v>
      </c>
      <c r="Q34" s="63" t="s">
        <v>25</v>
      </c>
      <c r="R34" s="63" t="s">
        <v>25</v>
      </c>
      <c r="S34" s="63" t="s">
        <v>25</v>
      </c>
      <c r="T34" s="63" t="s">
        <v>25</v>
      </c>
      <c r="U34" s="63" t="s">
        <v>25</v>
      </c>
      <c r="V34" s="63" t="s">
        <v>25</v>
      </c>
      <c r="W34" s="63" t="s">
        <v>25</v>
      </c>
      <c r="X34" s="63" t="s">
        <v>25</v>
      </c>
      <c r="Y34" s="62" t="s">
        <v>6086</v>
      </c>
      <c r="Z34" s="62" t="s">
        <v>6086</v>
      </c>
      <c r="AA34" s="62" t="s">
        <v>6086</v>
      </c>
      <c r="AB34" s="62" t="s">
        <v>6086</v>
      </c>
      <c r="AC34" s="66" t="s">
        <v>25</v>
      </c>
      <c r="AD34" s="66" t="s">
        <v>25</v>
      </c>
      <c r="AE34" s="66" t="s">
        <v>7450</v>
      </c>
      <c r="AF34" s="66" t="s">
        <v>25</v>
      </c>
      <c r="AG34" s="63" t="s">
        <v>8527</v>
      </c>
      <c r="AH34" s="63" t="s">
        <v>8527</v>
      </c>
      <c r="AI34" s="63" t="s">
        <v>4590</v>
      </c>
      <c r="AJ34" s="62" t="s">
        <v>25</v>
      </c>
      <c r="AK34" s="62" t="s">
        <v>25</v>
      </c>
      <c r="AL34" s="63" t="s">
        <v>5894</v>
      </c>
      <c r="AM34" s="63" t="s">
        <v>5894</v>
      </c>
      <c r="AN34" s="171"/>
      <c r="AO34" s="314"/>
      <c r="AP34" s="30">
        <v>33</v>
      </c>
      <c r="AQ34" s="314" t="s">
        <v>8463</v>
      </c>
      <c r="AR34" s="249" t="s">
        <v>5991</v>
      </c>
      <c r="AS34" s="171"/>
      <c r="AT34" s="172"/>
      <c r="AU34" s="172"/>
      <c r="AV34" s="172"/>
      <c r="AW34" s="171"/>
      <c r="AX34" s="171"/>
      <c r="AY34" s="171"/>
      <c r="AZ34" s="171"/>
    </row>
    <row r="35" spans="1:52" ht="12" customHeight="1">
      <c r="A35" s="87"/>
      <c r="B35" s="87"/>
      <c r="C35" s="87"/>
      <c r="D35" s="87"/>
      <c r="E35" s="87"/>
      <c r="F35" s="87"/>
      <c r="G35" s="87"/>
      <c r="H35" s="87"/>
      <c r="I35" s="87"/>
      <c r="J35" s="87"/>
      <c r="K35" s="88"/>
      <c r="L35" s="88"/>
      <c r="M35" s="88"/>
      <c r="N35" s="88"/>
      <c r="O35" s="87"/>
      <c r="P35" s="88"/>
      <c r="Q35" s="88"/>
      <c r="R35" s="88"/>
      <c r="S35" s="88"/>
      <c r="T35" s="88"/>
      <c r="U35" s="88"/>
      <c r="V35" s="88"/>
      <c r="W35" s="88"/>
      <c r="X35" s="88"/>
      <c r="Y35" s="88"/>
      <c r="Z35" s="88"/>
      <c r="AA35" s="88"/>
      <c r="AB35" s="88"/>
      <c r="AC35" s="88"/>
      <c r="AD35" s="88"/>
      <c r="AE35" s="88"/>
      <c r="AF35" s="88"/>
      <c r="AG35" s="88"/>
      <c r="AH35" s="88"/>
      <c r="AI35" s="89"/>
      <c r="AJ35" s="89"/>
      <c r="AK35" s="89"/>
      <c r="AL35" s="89"/>
      <c r="AM35" s="89"/>
      <c r="AO35" s="314"/>
      <c r="AP35" s="30">
        <v>34</v>
      </c>
      <c r="AQ35" s="314" t="s">
        <v>8349</v>
      </c>
      <c r="AR35" s="249" t="s">
        <v>5992</v>
      </c>
    </row>
    <row r="36" spans="1:52" s="241" customFormat="1" ht="22.5" customHeight="1">
      <c r="A36" s="83" t="s">
        <v>31</v>
      </c>
      <c r="B36" s="80" t="str">
        <f>B1</f>
        <v>ADCURI Basis-Schutz</v>
      </c>
      <c r="C36" s="80" t="str">
        <f t="shared" ref="C36:AM36" si="2">C1</f>
        <v>ADCURI Premium-Schutz</v>
      </c>
      <c r="D36" s="80" t="str">
        <f t="shared" si="2"/>
        <v>ADCURI Top-Schutz</v>
      </c>
      <c r="E36" s="80" t="str">
        <f t="shared" si="2"/>
        <v>Allianz Basis</v>
      </c>
      <c r="F36" s="80" t="str">
        <f t="shared" si="2"/>
        <v>Allianz Komfort</v>
      </c>
      <c r="G36" s="80" t="str">
        <f t="shared" si="2"/>
        <v>Allianz Premium</v>
      </c>
      <c r="H36" s="80" t="str">
        <f t="shared" si="2"/>
        <v>Alte Leipziger classic</v>
      </c>
      <c r="I36" s="80" t="str">
        <f t="shared" si="2"/>
        <v>Alte Leipziger comfort</v>
      </c>
      <c r="J36" s="80" t="str">
        <f t="shared" si="2"/>
        <v>Alte Leipziger compact</v>
      </c>
      <c r="K36" s="80" t="str">
        <f t="shared" si="2"/>
        <v>ARAG Basis</v>
      </c>
      <c r="L36" s="80" t="str">
        <f t="shared" si="2"/>
        <v>ARAG Komfort</v>
      </c>
      <c r="M36" s="80" t="str">
        <f t="shared" si="2"/>
        <v>ARAG Premium</v>
      </c>
      <c r="N36" s="80" t="str">
        <f t="shared" si="2"/>
        <v>AXA BOXflex</v>
      </c>
      <c r="O36" s="80" t="str">
        <f t="shared" si="2"/>
        <v>Barmeia Premium</v>
      </c>
      <c r="P36" s="80" t="str">
        <f t="shared" si="2"/>
        <v>Basler Ambiente Top</v>
      </c>
      <c r="Q36" s="80" t="str">
        <f t="shared" si="2"/>
        <v>Concordia Sorglos</v>
      </c>
      <c r="R36" s="80" t="str">
        <f t="shared" si="2"/>
        <v>Debeka Comfort</v>
      </c>
      <c r="S36" s="80" t="str">
        <f t="shared" si="2"/>
        <v>Debeka Comfort Plus</v>
      </c>
      <c r="T36" s="80" t="str">
        <f t="shared" si="2"/>
        <v>ERGO Best</v>
      </c>
      <c r="U36" s="80" t="str">
        <f t="shared" ref="U36" si="3">U1</f>
        <v>ERGO Smart</v>
      </c>
      <c r="V36" s="80" t="str">
        <f t="shared" si="2"/>
        <v>Gothaer Basis</v>
      </c>
      <c r="W36" s="80" t="str">
        <f t="shared" si="2"/>
        <v>Gothaer Plus</v>
      </c>
      <c r="X36" s="80" t="str">
        <f t="shared" si="2"/>
        <v>Gothaer Premium</v>
      </c>
      <c r="Y36" s="80" t="str">
        <f t="shared" si="2"/>
        <v>HK Einfach Besser</v>
      </c>
      <c r="Z36" s="80" t="str">
        <f t="shared" si="2"/>
        <v>HK Einfach Besser Plus</v>
      </c>
      <c r="AA36" s="80" t="str">
        <f t="shared" si="2"/>
        <v>HK Einfach Gut</v>
      </c>
      <c r="AB36" s="80" t="str">
        <f t="shared" si="2"/>
        <v>HK Einfach Komplett</v>
      </c>
      <c r="AC36" s="80" t="str">
        <f t="shared" si="2"/>
        <v>HUK Classic</v>
      </c>
      <c r="AD36" s="80" t="str">
        <f t="shared" si="2"/>
        <v>HUK Plus</v>
      </c>
      <c r="AE36" s="80" t="str">
        <f t="shared" si="2"/>
        <v>Interrisk XXL</v>
      </c>
      <c r="AF36" s="80" t="str">
        <f t="shared" si="2"/>
        <v>ITL Classic</v>
      </c>
      <c r="AG36" s="80" t="str">
        <f t="shared" si="2"/>
        <v>ITL Eurosecure Plus</v>
      </c>
      <c r="AH36" s="80" t="str">
        <f t="shared" si="2"/>
        <v>ITL Infinitus</v>
      </c>
      <c r="AI36" s="80" t="str">
        <f t="shared" si="2"/>
        <v>Keine</v>
      </c>
      <c r="AJ36" s="80" t="str">
        <f t="shared" si="2"/>
        <v>RUV PrivatPolice Classic</v>
      </c>
      <c r="AK36" s="80" t="str">
        <f t="shared" si="2"/>
        <v>RUV PrivatPolice Comfort</v>
      </c>
      <c r="AL36" s="80" t="str">
        <f t="shared" si="2"/>
        <v>VHV Klassik Garant</v>
      </c>
      <c r="AM36" s="80" t="str">
        <f t="shared" si="2"/>
        <v>VHV Klassik Garant Exklusiv</v>
      </c>
      <c r="AO36" s="314"/>
      <c r="AP36" s="139">
        <v>35</v>
      </c>
      <c r="AQ36" s="314" t="s">
        <v>61</v>
      </c>
      <c r="AR36" s="249" t="s">
        <v>5994</v>
      </c>
      <c r="AS36" s="243"/>
      <c r="AT36" s="183"/>
      <c r="AU36" s="183"/>
      <c r="AV36" s="183"/>
    </row>
    <row r="37" spans="1:52" s="6" customFormat="1" ht="22.5" customHeight="1">
      <c r="A37" s="44" t="s">
        <v>22</v>
      </c>
      <c r="B37" s="47" t="s">
        <v>67</v>
      </c>
      <c r="C37" s="47" t="s">
        <v>67</v>
      </c>
      <c r="D37" s="47" t="s">
        <v>67</v>
      </c>
      <c r="E37" s="42" t="s">
        <v>67</v>
      </c>
      <c r="F37" s="42" t="s">
        <v>67</v>
      </c>
      <c r="G37" s="42" t="s">
        <v>67</v>
      </c>
      <c r="H37" s="42" t="s">
        <v>67</v>
      </c>
      <c r="I37" s="42" t="s">
        <v>67</v>
      </c>
      <c r="J37" s="42" t="s">
        <v>67</v>
      </c>
      <c r="K37" s="43" t="s">
        <v>67</v>
      </c>
      <c r="L37" s="43" t="s">
        <v>67</v>
      </c>
      <c r="M37" s="43" t="s">
        <v>67</v>
      </c>
      <c r="N37" s="43" t="s">
        <v>67</v>
      </c>
      <c r="O37" s="47" t="s">
        <v>67</v>
      </c>
      <c r="P37" s="47" t="s">
        <v>67</v>
      </c>
      <c r="Q37" s="47" t="s">
        <v>67</v>
      </c>
      <c r="R37" s="47" t="s">
        <v>67</v>
      </c>
      <c r="S37" s="47" t="s">
        <v>67</v>
      </c>
      <c r="T37" s="47" t="s">
        <v>67</v>
      </c>
      <c r="U37" s="47" t="s">
        <v>67</v>
      </c>
      <c r="V37" s="47" t="s">
        <v>67</v>
      </c>
      <c r="W37" s="47" t="s">
        <v>67</v>
      </c>
      <c r="X37" s="47" t="s">
        <v>67</v>
      </c>
      <c r="Y37" s="47" t="s">
        <v>67</v>
      </c>
      <c r="Z37" s="47" t="s">
        <v>67</v>
      </c>
      <c r="AA37" s="47" t="s">
        <v>67</v>
      </c>
      <c r="AB37" s="47" t="s">
        <v>67</v>
      </c>
      <c r="AC37" s="47" t="s">
        <v>67</v>
      </c>
      <c r="AD37" s="47" t="s">
        <v>67</v>
      </c>
      <c r="AE37" s="47" t="s">
        <v>67</v>
      </c>
      <c r="AF37" s="42" t="s">
        <v>8344</v>
      </c>
      <c r="AG37" s="42" t="s">
        <v>8344</v>
      </c>
      <c r="AH37" s="42" t="s">
        <v>8344</v>
      </c>
      <c r="AI37" s="47" t="s">
        <v>25</v>
      </c>
      <c r="AJ37" s="47" t="s">
        <v>67</v>
      </c>
      <c r="AK37" s="47" t="s">
        <v>67</v>
      </c>
      <c r="AL37" s="47" t="s">
        <v>67</v>
      </c>
      <c r="AM37" s="47" t="s">
        <v>67</v>
      </c>
      <c r="AO37" s="314"/>
      <c r="AP37" s="30">
        <v>36</v>
      </c>
      <c r="AQ37" s="314" t="s">
        <v>8794</v>
      </c>
      <c r="AR37" s="249" t="s">
        <v>5993</v>
      </c>
      <c r="AT37" s="30"/>
      <c r="AU37" s="30"/>
      <c r="AV37" s="30"/>
    </row>
    <row r="38" spans="1:52" ht="18.75" customHeight="1">
      <c r="A38" s="86" t="s">
        <v>435</v>
      </c>
      <c r="B38" s="62" t="s">
        <v>6145</v>
      </c>
      <c r="C38" s="62" t="s">
        <v>6145</v>
      </c>
      <c r="D38" s="62" t="s">
        <v>6145</v>
      </c>
      <c r="E38" s="62" t="s">
        <v>8647</v>
      </c>
      <c r="F38" s="62" t="s">
        <v>8647</v>
      </c>
      <c r="G38" s="62" t="s">
        <v>8647</v>
      </c>
      <c r="H38" s="63" t="s">
        <v>8589</v>
      </c>
      <c r="I38" s="63" t="s">
        <v>8589</v>
      </c>
      <c r="J38" s="63" t="s">
        <v>8589</v>
      </c>
      <c r="K38" s="63" t="s">
        <v>6516</v>
      </c>
      <c r="L38" s="63" t="s">
        <v>6516</v>
      </c>
      <c r="M38" s="63" t="s">
        <v>6516</v>
      </c>
      <c r="N38" s="200" t="s">
        <v>6633</v>
      </c>
      <c r="O38" s="62" t="s">
        <v>6145</v>
      </c>
      <c r="P38" s="63" t="s">
        <v>6725</v>
      </c>
      <c r="Q38" s="63" t="s">
        <v>6962</v>
      </c>
      <c r="R38" s="63" t="s">
        <v>1231</v>
      </c>
      <c r="S38" s="63" t="s">
        <v>1231</v>
      </c>
      <c r="T38" s="63" t="s">
        <v>8036</v>
      </c>
      <c r="U38" s="63" t="s">
        <v>8036</v>
      </c>
      <c r="V38" s="62" t="s">
        <v>7875</v>
      </c>
      <c r="W38" s="62" t="s">
        <v>7875</v>
      </c>
      <c r="X38" s="62" t="s">
        <v>7875</v>
      </c>
      <c r="Y38" s="62" t="s">
        <v>6018</v>
      </c>
      <c r="Z38" s="62" t="s">
        <v>6018</v>
      </c>
      <c r="AA38" s="62" t="s">
        <v>6018</v>
      </c>
      <c r="AB38" s="62" t="s">
        <v>6018</v>
      </c>
      <c r="AC38" s="66" t="s">
        <v>8077</v>
      </c>
      <c r="AD38" s="66" t="s">
        <v>8077</v>
      </c>
      <c r="AE38" s="66" t="s">
        <v>7626</v>
      </c>
      <c r="AF38" s="63" t="s">
        <v>8363</v>
      </c>
      <c r="AG38" s="63" t="s">
        <v>8363</v>
      </c>
      <c r="AH38" s="63" t="s">
        <v>8363</v>
      </c>
      <c r="AI38" s="63" t="s">
        <v>25</v>
      </c>
      <c r="AJ38" s="62" t="s">
        <v>8214</v>
      </c>
      <c r="AK38" s="62" t="s">
        <v>8214</v>
      </c>
      <c r="AL38" s="62" t="s">
        <v>5881</v>
      </c>
      <c r="AM38" s="62" t="s">
        <v>5881</v>
      </c>
      <c r="AO38" s="314"/>
      <c r="AP38" s="30">
        <v>37</v>
      </c>
      <c r="AQ38" s="314" t="s">
        <v>8314</v>
      </c>
      <c r="AR38" s="249" t="s">
        <v>8064</v>
      </c>
    </row>
    <row r="39" spans="1:52" s="6" customFormat="1" ht="34.5" customHeight="1">
      <c r="A39" s="44" t="s">
        <v>7405</v>
      </c>
      <c r="B39" s="42" t="s">
        <v>67</v>
      </c>
      <c r="C39" s="42" t="s">
        <v>67</v>
      </c>
      <c r="D39" s="42" t="s">
        <v>67</v>
      </c>
      <c r="E39" s="42" t="s">
        <v>7053</v>
      </c>
      <c r="F39" s="42" t="s">
        <v>7053</v>
      </c>
      <c r="G39" s="42" t="s">
        <v>7053</v>
      </c>
      <c r="H39" s="42" t="s">
        <v>7053</v>
      </c>
      <c r="I39" s="42" t="s">
        <v>7053</v>
      </c>
      <c r="J39" s="42" t="s">
        <v>7053</v>
      </c>
      <c r="K39" s="42" t="s">
        <v>7053</v>
      </c>
      <c r="L39" s="42" t="s">
        <v>7053</v>
      </c>
      <c r="M39" s="42" t="s">
        <v>7053</v>
      </c>
      <c r="N39" s="43" t="s">
        <v>67</v>
      </c>
      <c r="O39" s="42" t="s">
        <v>67</v>
      </c>
      <c r="P39" s="42" t="s">
        <v>67</v>
      </c>
      <c r="Q39" s="42" t="s">
        <v>7053</v>
      </c>
      <c r="R39" s="42" t="s">
        <v>7053</v>
      </c>
      <c r="S39" s="42" t="s">
        <v>7053</v>
      </c>
      <c r="T39" s="47" t="s">
        <v>67</v>
      </c>
      <c r="U39" s="47" t="s">
        <v>67</v>
      </c>
      <c r="V39" s="42" t="s">
        <v>8078</v>
      </c>
      <c r="W39" s="42" t="s">
        <v>8078</v>
      </c>
      <c r="X39" s="42" t="s">
        <v>8078</v>
      </c>
      <c r="Y39" s="47" t="s">
        <v>67</v>
      </c>
      <c r="Z39" s="47" t="s">
        <v>67</v>
      </c>
      <c r="AA39" s="47" t="s">
        <v>67</v>
      </c>
      <c r="AB39" s="47" t="s">
        <v>67</v>
      </c>
      <c r="AC39" s="42" t="s">
        <v>8078</v>
      </c>
      <c r="AD39" s="42" t="s">
        <v>8078</v>
      </c>
      <c r="AE39" s="42" t="s">
        <v>67</v>
      </c>
      <c r="AF39" s="42" t="s">
        <v>67</v>
      </c>
      <c r="AG39" s="42" t="s">
        <v>67</v>
      </c>
      <c r="AH39" s="42" t="s">
        <v>67</v>
      </c>
      <c r="AI39" s="42" t="s">
        <v>25</v>
      </c>
      <c r="AJ39" s="47" t="s">
        <v>67</v>
      </c>
      <c r="AK39" s="47" t="s">
        <v>67</v>
      </c>
      <c r="AL39" s="42" t="s">
        <v>7847</v>
      </c>
      <c r="AM39" s="42" t="s">
        <v>7847</v>
      </c>
      <c r="AO39" s="314"/>
      <c r="AP39" s="30">
        <v>38</v>
      </c>
      <c r="AQ39" s="314" t="s">
        <v>70</v>
      </c>
      <c r="AR39" s="249" t="s">
        <v>8200</v>
      </c>
      <c r="AT39" s="30"/>
      <c r="AU39" s="30"/>
      <c r="AV39" s="30"/>
    </row>
    <row r="40" spans="1:52" ht="11.25" customHeight="1">
      <c r="A40" s="86" t="s">
        <v>435</v>
      </c>
      <c r="B40" s="62" t="s">
        <v>6263</v>
      </c>
      <c r="C40" s="62" t="s">
        <v>6266</v>
      </c>
      <c r="D40" s="62" t="s">
        <v>6263</v>
      </c>
      <c r="E40" s="62" t="s">
        <v>8647</v>
      </c>
      <c r="F40" s="62" t="s">
        <v>8647</v>
      </c>
      <c r="G40" s="62" t="s">
        <v>8647</v>
      </c>
      <c r="H40" s="63" t="s">
        <v>8590</v>
      </c>
      <c r="I40" s="63" t="s">
        <v>8590</v>
      </c>
      <c r="J40" s="63" t="s">
        <v>8590</v>
      </c>
      <c r="K40" s="63" t="s">
        <v>6517</v>
      </c>
      <c r="L40" s="63" t="s">
        <v>6517</v>
      </c>
      <c r="M40" s="63" t="s">
        <v>6517</v>
      </c>
      <c r="N40" s="200" t="s">
        <v>6634</v>
      </c>
      <c r="O40" s="62" t="s">
        <v>6266</v>
      </c>
      <c r="P40" s="63" t="s">
        <v>6725</v>
      </c>
      <c r="Q40" s="63" t="s">
        <v>6963</v>
      </c>
      <c r="R40" s="63" t="s">
        <v>1231</v>
      </c>
      <c r="S40" s="63" t="s">
        <v>1231</v>
      </c>
      <c r="T40" s="63" t="s">
        <v>8036</v>
      </c>
      <c r="U40" s="63" t="s">
        <v>8036</v>
      </c>
      <c r="V40" s="62" t="s">
        <v>7876</v>
      </c>
      <c r="W40" s="62" t="s">
        <v>7876</v>
      </c>
      <c r="X40" s="62" t="s">
        <v>7876</v>
      </c>
      <c r="Y40" s="62" t="s">
        <v>6019</v>
      </c>
      <c r="Z40" s="62" t="s">
        <v>6019</v>
      </c>
      <c r="AA40" s="62" t="s">
        <v>6019</v>
      </c>
      <c r="AB40" s="62" t="s">
        <v>6019</v>
      </c>
      <c r="AC40" s="66" t="s">
        <v>8079</v>
      </c>
      <c r="AD40" s="66" t="s">
        <v>8079</v>
      </c>
      <c r="AE40" s="66" t="s">
        <v>7627</v>
      </c>
      <c r="AF40" s="63" t="s">
        <v>8364</v>
      </c>
      <c r="AG40" s="63" t="s">
        <v>8364</v>
      </c>
      <c r="AH40" s="63" t="s">
        <v>8364</v>
      </c>
      <c r="AI40" s="63" t="s">
        <v>25</v>
      </c>
      <c r="AJ40" s="62" t="s">
        <v>8216</v>
      </c>
      <c r="AK40" s="62" t="s">
        <v>8216</v>
      </c>
      <c r="AL40" s="62" t="s">
        <v>5882</v>
      </c>
      <c r="AM40" s="62" t="s">
        <v>5882</v>
      </c>
      <c r="AO40" s="220"/>
      <c r="AP40" s="30">
        <v>39</v>
      </c>
      <c r="AQ40" s="314" t="s">
        <v>5871</v>
      </c>
      <c r="AR40" s="249" t="s">
        <v>306</v>
      </c>
    </row>
    <row r="41" spans="1:52" s="6" customFormat="1" ht="22.5" customHeight="1">
      <c r="A41" s="165" t="s">
        <v>1909</v>
      </c>
      <c r="B41" s="42" t="s">
        <v>7848</v>
      </c>
      <c r="C41" s="42" t="s">
        <v>7849</v>
      </c>
      <c r="D41" s="42" t="s">
        <v>7848</v>
      </c>
      <c r="E41" s="42" t="s">
        <v>67</v>
      </c>
      <c r="F41" s="42" t="s">
        <v>67</v>
      </c>
      <c r="G41" s="42" t="s">
        <v>67</v>
      </c>
      <c r="H41" s="42"/>
      <c r="I41" s="42"/>
      <c r="J41" s="110"/>
      <c r="K41" s="122" t="s">
        <v>7849</v>
      </c>
      <c r="L41" s="122" t="s">
        <v>7849</v>
      </c>
      <c r="M41" s="122" t="s">
        <v>7849</v>
      </c>
      <c r="N41" s="122" t="s">
        <v>7849</v>
      </c>
      <c r="O41" s="42" t="s">
        <v>7849</v>
      </c>
      <c r="P41" s="42" t="s">
        <v>67</v>
      </c>
      <c r="Q41" s="110" t="s">
        <v>67</v>
      </c>
      <c r="R41" s="122" t="s">
        <v>7055</v>
      </c>
      <c r="S41" s="122" t="s">
        <v>7055</v>
      </c>
      <c r="T41" s="47" t="s">
        <v>67</v>
      </c>
      <c r="U41" s="47" t="s">
        <v>67</v>
      </c>
      <c r="V41" s="110" t="s">
        <v>67</v>
      </c>
      <c r="W41" s="110" t="s">
        <v>67</v>
      </c>
      <c r="X41" s="110" t="s">
        <v>67</v>
      </c>
      <c r="Y41" s="47" t="s">
        <v>67</v>
      </c>
      <c r="Z41" s="47" t="s">
        <v>67</v>
      </c>
      <c r="AA41" s="47" t="s">
        <v>67</v>
      </c>
      <c r="AB41" s="47" t="s">
        <v>67</v>
      </c>
      <c r="AC41" s="122" t="s">
        <v>8080</v>
      </c>
      <c r="AD41" s="122" t="s">
        <v>8080</v>
      </c>
      <c r="AE41" s="122" t="s">
        <v>7849</v>
      </c>
      <c r="AF41" s="110" t="s">
        <v>67</v>
      </c>
      <c r="AG41" s="110" t="s">
        <v>67</v>
      </c>
      <c r="AH41" s="110" t="s">
        <v>8365</v>
      </c>
      <c r="AI41" s="110" t="s">
        <v>25</v>
      </c>
      <c r="AJ41" s="108" t="s">
        <v>67</v>
      </c>
      <c r="AK41" s="108" t="s">
        <v>7849</v>
      </c>
      <c r="AL41" s="108" t="s">
        <v>67</v>
      </c>
      <c r="AM41" s="108" t="s">
        <v>67</v>
      </c>
      <c r="AO41" s="220"/>
      <c r="AP41" s="30">
        <v>40</v>
      </c>
      <c r="AQ41" s="314"/>
      <c r="AR41" s="249" t="s">
        <v>8477</v>
      </c>
      <c r="AT41" s="30"/>
      <c r="AU41" s="30"/>
      <c r="AV41" s="30"/>
    </row>
    <row r="42" spans="1:52" ht="11.25" customHeight="1">
      <c r="A42" s="86" t="s">
        <v>435</v>
      </c>
      <c r="B42" s="62" t="s">
        <v>6265</v>
      </c>
      <c r="C42" s="62" t="s">
        <v>8696</v>
      </c>
      <c r="D42" s="62" t="s">
        <v>6265</v>
      </c>
      <c r="E42" s="62" t="s">
        <v>8647</v>
      </c>
      <c r="F42" s="62" t="s">
        <v>8647</v>
      </c>
      <c r="G42" s="62" t="s">
        <v>8647</v>
      </c>
      <c r="H42" s="63" t="s">
        <v>8591</v>
      </c>
      <c r="I42" s="63" t="s">
        <v>8591</v>
      </c>
      <c r="J42" s="63" t="s">
        <v>8591</v>
      </c>
      <c r="K42" s="63" t="s">
        <v>6518</v>
      </c>
      <c r="L42" s="63" t="s">
        <v>6518</v>
      </c>
      <c r="M42" s="63" t="s">
        <v>6518</v>
      </c>
      <c r="N42" s="200" t="s">
        <v>6634</v>
      </c>
      <c r="O42" s="62" t="s">
        <v>8696</v>
      </c>
      <c r="P42" s="63" t="s">
        <v>6725</v>
      </c>
      <c r="Q42" s="63" t="s">
        <v>6964</v>
      </c>
      <c r="R42" s="63" t="s">
        <v>5027</v>
      </c>
      <c r="S42" s="63" t="s">
        <v>5027</v>
      </c>
      <c r="T42" s="63" t="s">
        <v>8036</v>
      </c>
      <c r="U42" s="63" t="s">
        <v>8036</v>
      </c>
      <c r="V42" s="62" t="s">
        <v>7877</v>
      </c>
      <c r="W42" s="62" t="s">
        <v>7877</v>
      </c>
      <c r="X42" s="62" t="s">
        <v>7877</v>
      </c>
      <c r="Y42" s="62" t="s">
        <v>6020</v>
      </c>
      <c r="Z42" s="62" t="s">
        <v>6020</v>
      </c>
      <c r="AA42" s="62" t="s">
        <v>6020</v>
      </c>
      <c r="AB42" s="62" t="s">
        <v>6020</v>
      </c>
      <c r="AC42" s="66" t="s">
        <v>8081</v>
      </c>
      <c r="AD42" s="66" t="s">
        <v>8081</v>
      </c>
      <c r="AE42" s="66" t="s">
        <v>7628</v>
      </c>
      <c r="AF42" s="63" t="s">
        <v>8462</v>
      </c>
      <c r="AG42" s="63" t="s">
        <v>8462</v>
      </c>
      <c r="AH42" s="63" t="s">
        <v>8462</v>
      </c>
      <c r="AI42" s="63" t="s">
        <v>25</v>
      </c>
      <c r="AJ42" s="62" t="s">
        <v>8221</v>
      </c>
      <c r="AK42" s="62" t="s">
        <v>8226</v>
      </c>
      <c r="AL42" s="62" t="s">
        <v>5883</v>
      </c>
      <c r="AM42" s="62" t="s">
        <v>5883</v>
      </c>
      <c r="AO42" s="220"/>
      <c r="AP42" s="30">
        <v>41</v>
      </c>
      <c r="AQ42" s="314"/>
      <c r="AR42" s="249" t="s">
        <v>8463</v>
      </c>
    </row>
    <row r="43" spans="1:52" s="6" customFormat="1" ht="22.5" customHeight="1">
      <c r="A43" s="204" t="s">
        <v>3041</v>
      </c>
      <c r="B43" s="43"/>
      <c r="C43" s="43"/>
      <c r="D43" s="58"/>
      <c r="E43" s="58"/>
      <c r="F43" s="58"/>
      <c r="G43" s="58"/>
      <c r="H43" s="58"/>
      <c r="I43" s="58"/>
      <c r="J43" s="58"/>
      <c r="K43" s="58"/>
      <c r="L43" s="58"/>
      <c r="M43" s="58"/>
      <c r="N43" s="58"/>
      <c r="O43" s="43"/>
      <c r="P43" s="59"/>
      <c r="Q43" s="59"/>
      <c r="R43" s="89"/>
      <c r="S43" s="89"/>
      <c r="T43" s="89"/>
      <c r="U43" s="89"/>
      <c r="V43" s="89"/>
      <c r="W43" s="89"/>
      <c r="X43" s="89"/>
      <c r="Y43" s="89"/>
      <c r="Z43" s="89"/>
      <c r="AA43" s="89"/>
      <c r="AB43" s="89"/>
      <c r="AC43" s="59"/>
      <c r="AD43" s="59"/>
      <c r="AE43" s="59"/>
      <c r="AF43" s="59"/>
      <c r="AG43" s="59"/>
      <c r="AH43" s="59"/>
      <c r="AI43" s="59"/>
      <c r="AJ43" s="89"/>
      <c r="AK43" s="89"/>
      <c r="AL43" s="89"/>
      <c r="AM43" s="89"/>
      <c r="AO43" s="314"/>
      <c r="AP43" s="30">
        <v>42</v>
      </c>
      <c r="AQ43" s="314"/>
      <c r="AR43" s="249" t="s">
        <v>8349</v>
      </c>
      <c r="AT43" s="30"/>
      <c r="AU43" s="30"/>
      <c r="AV43" s="30"/>
    </row>
    <row r="44" spans="1:52" s="6" customFormat="1" ht="27">
      <c r="A44" s="164" t="s">
        <v>1866</v>
      </c>
      <c r="B44" s="47" t="s">
        <v>67</v>
      </c>
      <c r="C44" s="42" t="s">
        <v>6269</v>
      </c>
      <c r="D44" s="47" t="s">
        <v>67</v>
      </c>
      <c r="E44" s="42" t="s">
        <v>67</v>
      </c>
      <c r="F44" s="42" t="s">
        <v>67</v>
      </c>
      <c r="G44" s="42" t="s">
        <v>67</v>
      </c>
      <c r="H44" s="42" t="s">
        <v>6323</v>
      </c>
      <c r="I44" s="42" t="s">
        <v>6323</v>
      </c>
      <c r="J44" s="42" t="s">
        <v>6323</v>
      </c>
      <c r="K44" s="122" t="s">
        <v>6519</v>
      </c>
      <c r="L44" s="122" t="s">
        <v>6519</v>
      </c>
      <c r="M44" s="122" t="s">
        <v>6519</v>
      </c>
      <c r="N44" s="42" t="s">
        <v>5243</v>
      </c>
      <c r="O44" s="42" t="s">
        <v>6269</v>
      </c>
      <c r="P44" s="42" t="s">
        <v>5243</v>
      </c>
      <c r="Q44" s="110" t="s">
        <v>67</v>
      </c>
      <c r="R44" s="42" t="s">
        <v>67</v>
      </c>
      <c r="S44" s="42" t="s">
        <v>67</v>
      </c>
      <c r="T44" s="42" t="s">
        <v>5243</v>
      </c>
      <c r="U44" s="42" t="s">
        <v>5243</v>
      </c>
      <c r="V44" s="42" t="s">
        <v>5243</v>
      </c>
      <c r="W44" s="42" t="s">
        <v>67</v>
      </c>
      <c r="X44" s="42" t="s">
        <v>67</v>
      </c>
      <c r="Y44" s="47" t="s">
        <v>67</v>
      </c>
      <c r="Z44" s="47" t="s">
        <v>67</v>
      </c>
      <c r="AA44" s="47" t="s">
        <v>67</v>
      </c>
      <c r="AB44" s="47" t="s">
        <v>67</v>
      </c>
      <c r="AC44" s="42" t="s">
        <v>5243</v>
      </c>
      <c r="AD44" s="42" t="s">
        <v>5243</v>
      </c>
      <c r="AE44" s="42" t="s">
        <v>67</v>
      </c>
      <c r="AF44" s="42" t="s">
        <v>8528</v>
      </c>
      <c r="AG44" s="42" t="s">
        <v>8528</v>
      </c>
      <c r="AH44" s="42" t="s">
        <v>8528</v>
      </c>
      <c r="AI44" s="47" t="s">
        <v>25</v>
      </c>
      <c r="AJ44" s="47" t="s">
        <v>67</v>
      </c>
      <c r="AK44" s="47" t="s">
        <v>67</v>
      </c>
      <c r="AL44" s="47" t="s">
        <v>67</v>
      </c>
      <c r="AM44" s="47" t="s">
        <v>67</v>
      </c>
      <c r="AO44" s="220"/>
      <c r="AP44" s="30">
        <v>43</v>
      </c>
      <c r="AQ44" s="314"/>
      <c r="AR44" s="252" t="s">
        <v>8313</v>
      </c>
      <c r="AT44" s="30"/>
      <c r="AU44" s="30"/>
      <c r="AV44" s="30"/>
    </row>
    <row r="45" spans="1:52" ht="11.25" customHeight="1">
      <c r="A45" s="86" t="s">
        <v>435</v>
      </c>
      <c r="B45" s="62" t="s">
        <v>6146</v>
      </c>
      <c r="C45" s="62" t="s">
        <v>6268</v>
      </c>
      <c r="D45" s="62" t="s">
        <v>6146</v>
      </c>
      <c r="E45" s="62" t="s">
        <v>8647</v>
      </c>
      <c r="F45" s="62" t="s">
        <v>8647</v>
      </c>
      <c r="G45" s="62" t="s">
        <v>8647</v>
      </c>
      <c r="H45" s="63" t="s">
        <v>8591</v>
      </c>
      <c r="I45" s="63" t="s">
        <v>8591</v>
      </c>
      <c r="J45" s="63" t="s">
        <v>8591</v>
      </c>
      <c r="K45" s="63" t="s">
        <v>6518</v>
      </c>
      <c r="L45" s="63" t="s">
        <v>6518</v>
      </c>
      <c r="M45" s="63" t="s">
        <v>6518</v>
      </c>
      <c r="N45" s="200" t="s">
        <v>6635</v>
      </c>
      <c r="O45" s="62" t="s">
        <v>6268</v>
      </c>
      <c r="P45" s="63" t="s">
        <v>6725</v>
      </c>
      <c r="Q45" s="63" t="s">
        <v>6964</v>
      </c>
      <c r="R45" s="63" t="s">
        <v>5024</v>
      </c>
      <c r="S45" s="63" t="s">
        <v>5024</v>
      </c>
      <c r="T45" s="63" t="s">
        <v>8037</v>
      </c>
      <c r="U45" s="63" t="s">
        <v>8037</v>
      </c>
      <c r="V45" s="111" t="s">
        <v>7878</v>
      </c>
      <c r="W45" s="111" t="s">
        <v>7878</v>
      </c>
      <c r="X45" s="111" t="s">
        <v>7878</v>
      </c>
      <c r="Y45" s="62" t="s">
        <v>6021</v>
      </c>
      <c r="Z45" s="62" t="s">
        <v>6021</v>
      </c>
      <c r="AA45" s="62" t="s">
        <v>6021</v>
      </c>
      <c r="AB45" s="62" t="s">
        <v>6021</v>
      </c>
      <c r="AC45" s="66" t="s">
        <v>8085</v>
      </c>
      <c r="AD45" s="66" t="s">
        <v>8085</v>
      </c>
      <c r="AE45" s="118" t="s">
        <v>7629</v>
      </c>
      <c r="AF45" s="63" t="s">
        <v>8366</v>
      </c>
      <c r="AG45" s="63" t="s">
        <v>8366</v>
      </c>
      <c r="AH45" s="63" t="s">
        <v>8366</v>
      </c>
      <c r="AI45" s="112" t="s">
        <v>25</v>
      </c>
      <c r="AJ45" s="62" t="s">
        <v>8221</v>
      </c>
      <c r="AK45" s="62" t="s">
        <v>8221</v>
      </c>
      <c r="AL45" s="62" t="s">
        <v>5884</v>
      </c>
      <c r="AM45" s="62" t="s">
        <v>5884</v>
      </c>
      <c r="AO45" s="220"/>
      <c r="AP45" s="30">
        <v>44</v>
      </c>
      <c r="AQ45" s="314"/>
      <c r="AR45" s="252" t="s">
        <v>8314</v>
      </c>
    </row>
    <row r="46" spans="1:52" s="6" customFormat="1" ht="18">
      <c r="A46" s="164" t="s">
        <v>1912</v>
      </c>
      <c r="B46" s="42" t="s">
        <v>25</v>
      </c>
      <c r="C46" s="42" t="s">
        <v>6269</v>
      </c>
      <c r="D46" s="42" t="s">
        <v>25</v>
      </c>
      <c r="E46" s="42" t="s">
        <v>67</v>
      </c>
      <c r="F46" s="42" t="s">
        <v>67</v>
      </c>
      <c r="G46" s="42" t="s">
        <v>67</v>
      </c>
      <c r="H46" s="42" t="s">
        <v>2037</v>
      </c>
      <c r="I46" s="42" t="s">
        <v>2037</v>
      </c>
      <c r="J46" s="42" t="s">
        <v>2037</v>
      </c>
      <c r="K46" s="42" t="s">
        <v>6323</v>
      </c>
      <c r="L46" s="42" t="s">
        <v>6323</v>
      </c>
      <c r="M46" s="42" t="s">
        <v>6323</v>
      </c>
      <c r="N46" s="122" t="s">
        <v>6519</v>
      </c>
      <c r="O46" s="42" t="s">
        <v>6269</v>
      </c>
      <c r="P46" s="42" t="s">
        <v>6723</v>
      </c>
      <c r="Q46" s="110" t="s">
        <v>67</v>
      </c>
      <c r="R46" s="42" t="s">
        <v>5028</v>
      </c>
      <c r="S46" s="42" t="s">
        <v>5028</v>
      </c>
      <c r="T46" s="42" t="s">
        <v>7880</v>
      </c>
      <c r="U46" s="42" t="s">
        <v>7880</v>
      </c>
      <c r="V46" s="42" t="s">
        <v>25</v>
      </c>
      <c r="W46" s="42" t="s">
        <v>25</v>
      </c>
      <c r="X46" s="42" t="s">
        <v>25</v>
      </c>
      <c r="Y46" s="42" t="s">
        <v>25</v>
      </c>
      <c r="Z46" s="42" t="s">
        <v>25</v>
      </c>
      <c r="AA46" s="42" t="s">
        <v>25</v>
      </c>
      <c r="AB46" s="42" t="s">
        <v>25</v>
      </c>
      <c r="AC46" s="42" t="s">
        <v>8551</v>
      </c>
      <c r="AD46" s="42" t="s">
        <v>8551</v>
      </c>
      <c r="AE46" s="42" t="s">
        <v>4444</v>
      </c>
      <c r="AF46" s="42" t="s">
        <v>25</v>
      </c>
      <c r="AG46" s="42" t="s">
        <v>25</v>
      </c>
      <c r="AH46" s="42" t="s">
        <v>8367</v>
      </c>
      <c r="AI46" s="47" t="s">
        <v>25</v>
      </c>
      <c r="AJ46" s="47" t="s">
        <v>25</v>
      </c>
      <c r="AK46" s="47" t="s">
        <v>25</v>
      </c>
      <c r="AL46" s="47" t="s">
        <v>67</v>
      </c>
      <c r="AM46" s="47" t="s">
        <v>67</v>
      </c>
      <c r="AO46" s="220"/>
      <c r="AP46" s="30">
        <v>45</v>
      </c>
      <c r="AQ46" s="314"/>
      <c r="AR46" s="249" t="s">
        <v>70</v>
      </c>
      <c r="AT46" s="30"/>
      <c r="AU46" s="30"/>
      <c r="AV46" s="30"/>
    </row>
    <row r="47" spans="1:52" ht="18.75">
      <c r="A47" s="86" t="s">
        <v>435</v>
      </c>
      <c r="B47" s="62" t="s">
        <v>6146</v>
      </c>
      <c r="C47" s="62" t="s">
        <v>6268</v>
      </c>
      <c r="D47" s="62" t="s">
        <v>6146</v>
      </c>
      <c r="E47" s="62" t="s">
        <v>8647</v>
      </c>
      <c r="F47" s="62" t="s">
        <v>8647</v>
      </c>
      <c r="G47" s="62" t="s">
        <v>8647</v>
      </c>
      <c r="H47" s="63" t="s">
        <v>8591</v>
      </c>
      <c r="I47" s="63" t="s">
        <v>8591</v>
      </c>
      <c r="J47" s="63" t="s">
        <v>8591</v>
      </c>
      <c r="K47" s="63" t="s">
        <v>6520</v>
      </c>
      <c r="L47" s="63" t="s">
        <v>6520</v>
      </c>
      <c r="M47" s="63" t="s">
        <v>6520</v>
      </c>
      <c r="N47" s="200" t="s">
        <v>6635</v>
      </c>
      <c r="O47" s="62" t="s">
        <v>6268</v>
      </c>
      <c r="P47" s="63" t="s">
        <v>6725</v>
      </c>
      <c r="Q47" s="63" t="s">
        <v>6964</v>
      </c>
      <c r="R47" s="63" t="s">
        <v>5023</v>
      </c>
      <c r="S47" s="63" t="s">
        <v>5023</v>
      </c>
      <c r="T47" s="63" t="s">
        <v>8037</v>
      </c>
      <c r="U47" s="63" t="s">
        <v>8037</v>
      </c>
      <c r="V47" s="111" t="s">
        <v>7878</v>
      </c>
      <c r="W47" s="111" t="s">
        <v>7878</v>
      </c>
      <c r="X47" s="111" t="s">
        <v>7878</v>
      </c>
      <c r="Y47" s="62" t="s">
        <v>25</v>
      </c>
      <c r="Z47" s="62" t="s">
        <v>25</v>
      </c>
      <c r="AA47" s="62" t="s">
        <v>25</v>
      </c>
      <c r="AB47" s="62" t="s">
        <v>25</v>
      </c>
      <c r="AC47" s="66" t="s">
        <v>8083</v>
      </c>
      <c r="AD47" s="66" t="s">
        <v>8083</v>
      </c>
      <c r="AE47" s="118" t="s">
        <v>7451</v>
      </c>
      <c r="AF47" s="42" t="s">
        <v>25</v>
      </c>
      <c r="AG47" s="42" t="s">
        <v>25</v>
      </c>
      <c r="AH47" s="63" t="s">
        <v>8369</v>
      </c>
      <c r="AI47" s="63" t="s">
        <v>25</v>
      </c>
      <c r="AJ47" s="62" t="s">
        <v>8221</v>
      </c>
      <c r="AK47" s="62" t="s">
        <v>8221</v>
      </c>
      <c r="AL47" s="62" t="s">
        <v>5884</v>
      </c>
      <c r="AM47" s="62" t="s">
        <v>5884</v>
      </c>
      <c r="AO47" s="206"/>
      <c r="AP47" s="30">
        <v>46</v>
      </c>
      <c r="AQ47" s="314"/>
      <c r="AR47" s="249" t="s">
        <v>5871</v>
      </c>
    </row>
    <row r="48" spans="1:52" s="6" customFormat="1" ht="27">
      <c r="A48" s="164" t="s">
        <v>1867</v>
      </c>
      <c r="B48" s="42" t="s">
        <v>67</v>
      </c>
      <c r="C48" s="42" t="s">
        <v>6269</v>
      </c>
      <c r="D48" s="42" t="s">
        <v>67</v>
      </c>
      <c r="E48" s="42" t="s">
        <v>67</v>
      </c>
      <c r="F48" s="42" t="s">
        <v>67</v>
      </c>
      <c r="G48" s="42" t="s">
        <v>67</v>
      </c>
      <c r="H48" s="42" t="s">
        <v>67</v>
      </c>
      <c r="I48" s="42" t="s">
        <v>67</v>
      </c>
      <c r="J48" s="42" t="s">
        <v>67</v>
      </c>
      <c r="K48" s="42" t="s">
        <v>2325</v>
      </c>
      <c r="L48" s="42" t="s">
        <v>2325</v>
      </c>
      <c r="M48" s="42" t="s">
        <v>2325</v>
      </c>
      <c r="N48" s="42" t="s">
        <v>5243</v>
      </c>
      <c r="O48" s="42" t="s">
        <v>6269</v>
      </c>
      <c r="P48" s="42" t="s">
        <v>5243</v>
      </c>
      <c r="Q48" s="110" t="s">
        <v>67</v>
      </c>
      <c r="R48" s="42" t="s">
        <v>67</v>
      </c>
      <c r="S48" s="42" t="s">
        <v>67</v>
      </c>
      <c r="T48" s="42" t="s">
        <v>7880</v>
      </c>
      <c r="U48" s="42" t="s">
        <v>7880</v>
      </c>
      <c r="V48" s="42" t="s">
        <v>7880</v>
      </c>
      <c r="W48" s="42" t="s">
        <v>7880</v>
      </c>
      <c r="X48" s="42" t="s">
        <v>7880</v>
      </c>
      <c r="Y48" s="47" t="s">
        <v>67</v>
      </c>
      <c r="Z48" s="47" t="s">
        <v>67</v>
      </c>
      <c r="AA48" s="47" t="s">
        <v>67</v>
      </c>
      <c r="AB48" s="47" t="s">
        <v>67</v>
      </c>
      <c r="AC48" s="42" t="s">
        <v>8087</v>
      </c>
      <c r="AD48" s="42" t="s">
        <v>8087</v>
      </c>
      <c r="AE48" s="42" t="s">
        <v>67</v>
      </c>
      <c r="AF48" s="42" t="s">
        <v>8368</v>
      </c>
      <c r="AG48" s="42" t="s">
        <v>8368</v>
      </c>
      <c r="AH48" s="42" t="s">
        <v>8368</v>
      </c>
      <c r="AI48" s="47" t="s">
        <v>25</v>
      </c>
      <c r="AJ48" s="47" t="s">
        <v>67</v>
      </c>
      <c r="AK48" s="47" t="s">
        <v>67</v>
      </c>
      <c r="AL48" s="47" t="s">
        <v>8433</v>
      </c>
      <c r="AM48" s="47" t="s">
        <v>8433</v>
      </c>
      <c r="AO48" s="206"/>
      <c r="AP48" s="30">
        <v>47</v>
      </c>
      <c r="AQ48" s="314"/>
      <c r="AT48" s="30"/>
      <c r="AU48" s="30"/>
      <c r="AV48" s="30"/>
    </row>
    <row r="49" spans="1:48" ht="18" customHeight="1">
      <c r="A49" s="86" t="s">
        <v>435</v>
      </c>
      <c r="B49" s="62" t="s">
        <v>6146</v>
      </c>
      <c r="C49" s="62" t="s">
        <v>6268</v>
      </c>
      <c r="D49" s="62" t="s">
        <v>6146</v>
      </c>
      <c r="E49" s="62" t="s">
        <v>8647</v>
      </c>
      <c r="F49" s="62" t="s">
        <v>8647</v>
      </c>
      <c r="G49" s="62" t="s">
        <v>8647</v>
      </c>
      <c r="H49" s="63" t="s">
        <v>8591</v>
      </c>
      <c r="I49" s="63" t="s">
        <v>8591</v>
      </c>
      <c r="J49" s="63" t="s">
        <v>8591</v>
      </c>
      <c r="K49" s="63" t="s">
        <v>6518</v>
      </c>
      <c r="L49" s="63" t="s">
        <v>6518</v>
      </c>
      <c r="M49" s="63" t="s">
        <v>6518</v>
      </c>
      <c r="N49" s="200" t="s">
        <v>6635</v>
      </c>
      <c r="O49" s="62" t="s">
        <v>6268</v>
      </c>
      <c r="P49" s="63" t="s">
        <v>6725</v>
      </c>
      <c r="Q49" s="63" t="s">
        <v>6964</v>
      </c>
      <c r="R49" s="63" t="s">
        <v>5025</v>
      </c>
      <c r="S49" s="63" t="s">
        <v>5025</v>
      </c>
      <c r="T49" s="63" t="s">
        <v>8037</v>
      </c>
      <c r="U49" s="63" t="s">
        <v>8037</v>
      </c>
      <c r="V49" s="111" t="s">
        <v>7878</v>
      </c>
      <c r="W49" s="111" t="s">
        <v>7878</v>
      </c>
      <c r="X49" s="111" t="s">
        <v>7878</v>
      </c>
      <c r="Y49" s="62" t="s">
        <v>6021</v>
      </c>
      <c r="Z49" s="62" t="s">
        <v>6021</v>
      </c>
      <c r="AA49" s="62" t="s">
        <v>6021</v>
      </c>
      <c r="AB49" s="62" t="s">
        <v>6021</v>
      </c>
      <c r="AC49" s="66" t="s">
        <v>8552</v>
      </c>
      <c r="AD49" s="66" t="s">
        <v>8552</v>
      </c>
      <c r="AE49" s="66" t="s">
        <v>7451</v>
      </c>
      <c r="AF49" s="63" t="s">
        <v>8366</v>
      </c>
      <c r="AG49" s="63" t="s">
        <v>8366</v>
      </c>
      <c r="AH49" s="63" t="s">
        <v>8366</v>
      </c>
      <c r="AI49" s="63" t="s">
        <v>25</v>
      </c>
      <c r="AJ49" s="62" t="s">
        <v>8221</v>
      </c>
      <c r="AK49" s="62" t="s">
        <v>8221</v>
      </c>
      <c r="AL49" s="62" t="s">
        <v>5884</v>
      </c>
      <c r="AM49" s="62" t="s">
        <v>5884</v>
      </c>
      <c r="AO49" s="206"/>
      <c r="AP49" s="30">
        <v>48</v>
      </c>
      <c r="AQ49" s="314"/>
    </row>
    <row r="50" spans="1:48" s="6" customFormat="1" ht="39" customHeight="1">
      <c r="A50" s="164" t="s">
        <v>1868</v>
      </c>
      <c r="B50" s="42" t="s">
        <v>2105</v>
      </c>
      <c r="C50" s="42" t="s">
        <v>6267</v>
      </c>
      <c r="D50" s="42" t="s">
        <v>2105</v>
      </c>
      <c r="E50" s="42" t="s">
        <v>67</v>
      </c>
      <c r="F50" s="42" t="s">
        <v>67</v>
      </c>
      <c r="G50" s="42" t="s">
        <v>67</v>
      </c>
      <c r="H50" s="42" t="s">
        <v>1940</v>
      </c>
      <c r="I50" s="42" t="s">
        <v>1940</v>
      </c>
      <c r="J50" s="42" t="s">
        <v>1940</v>
      </c>
      <c r="K50" s="42" t="s">
        <v>6521</v>
      </c>
      <c r="L50" s="42" t="s">
        <v>6522</v>
      </c>
      <c r="M50" s="42" t="s">
        <v>6523</v>
      </c>
      <c r="N50" s="42" t="s">
        <v>6637</v>
      </c>
      <c r="O50" s="42" t="s">
        <v>6267</v>
      </c>
      <c r="P50" s="42" t="s">
        <v>6723</v>
      </c>
      <c r="Q50" s="110" t="s">
        <v>7361</v>
      </c>
      <c r="R50" s="42" t="s">
        <v>5029</v>
      </c>
      <c r="S50" s="42" t="s">
        <v>5029</v>
      </c>
      <c r="T50" s="42" t="s">
        <v>7880</v>
      </c>
      <c r="U50" s="42" t="s">
        <v>7880</v>
      </c>
      <c r="V50" s="42" t="s">
        <v>7881</v>
      </c>
      <c r="W50" s="42" t="s">
        <v>7881</v>
      </c>
      <c r="X50" s="42" t="s">
        <v>7881</v>
      </c>
      <c r="Y50" s="47" t="s">
        <v>2105</v>
      </c>
      <c r="Z50" s="47" t="s">
        <v>2105</v>
      </c>
      <c r="AA50" s="47" t="s">
        <v>2105</v>
      </c>
      <c r="AB50" s="47" t="s">
        <v>2105</v>
      </c>
      <c r="AC50" s="42" t="s">
        <v>8088</v>
      </c>
      <c r="AD50" s="42" t="s">
        <v>8088</v>
      </c>
      <c r="AE50" s="42" t="s">
        <v>8284</v>
      </c>
      <c r="AF50" s="42" t="s">
        <v>25</v>
      </c>
      <c r="AG50" s="42" t="s">
        <v>25</v>
      </c>
      <c r="AH50" s="42" t="s">
        <v>8367</v>
      </c>
      <c r="AI50" s="47" t="s">
        <v>25</v>
      </c>
      <c r="AJ50" s="42" t="s">
        <v>2105</v>
      </c>
      <c r="AK50" s="42" t="s">
        <v>2105</v>
      </c>
      <c r="AL50" s="42" t="s">
        <v>2105</v>
      </c>
      <c r="AM50" s="42" t="s">
        <v>2105</v>
      </c>
      <c r="AO50" s="206"/>
      <c r="AP50" s="30"/>
      <c r="AQ50" s="314"/>
      <c r="AT50" s="30"/>
      <c r="AU50" s="30"/>
      <c r="AV50" s="30"/>
    </row>
    <row r="51" spans="1:48" ht="18">
      <c r="A51" s="86" t="s">
        <v>435</v>
      </c>
      <c r="B51" s="62" t="s">
        <v>6146</v>
      </c>
      <c r="C51" s="62" t="s">
        <v>6268</v>
      </c>
      <c r="D51" s="62" t="s">
        <v>6146</v>
      </c>
      <c r="E51" s="62" t="s">
        <v>8647</v>
      </c>
      <c r="F51" s="62" t="s">
        <v>8647</v>
      </c>
      <c r="G51" s="62" t="s">
        <v>8647</v>
      </c>
      <c r="H51" s="63" t="s">
        <v>8589</v>
      </c>
      <c r="I51" s="63" t="s">
        <v>8589</v>
      </c>
      <c r="J51" s="63" t="s">
        <v>8589</v>
      </c>
      <c r="K51" s="63" t="s">
        <v>6524</v>
      </c>
      <c r="L51" s="63" t="s">
        <v>6524</v>
      </c>
      <c r="M51" s="63" t="s">
        <v>6524</v>
      </c>
      <c r="N51" s="200" t="s">
        <v>6636</v>
      </c>
      <c r="O51" s="62" t="s">
        <v>6268</v>
      </c>
      <c r="P51" s="63" t="s">
        <v>6722</v>
      </c>
      <c r="Q51" s="63" t="s">
        <v>6964</v>
      </c>
      <c r="R51" s="63" t="s">
        <v>5026</v>
      </c>
      <c r="S51" s="63" t="s">
        <v>5026</v>
      </c>
      <c r="T51" s="63" t="s">
        <v>8037</v>
      </c>
      <c r="U51" s="63" t="s">
        <v>8037</v>
      </c>
      <c r="V51" s="111" t="s">
        <v>7878</v>
      </c>
      <c r="W51" s="111" t="s">
        <v>7878</v>
      </c>
      <c r="X51" s="111" t="s">
        <v>7878</v>
      </c>
      <c r="Y51" s="62" t="s">
        <v>6021</v>
      </c>
      <c r="Z51" s="62" t="s">
        <v>6021</v>
      </c>
      <c r="AA51" s="62" t="s">
        <v>6021</v>
      </c>
      <c r="AB51" s="62" t="s">
        <v>6021</v>
      </c>
      <c r="AC51" s="66" t="s">
        <v>8089</v>
      </c>
      <c r="AD51" s="66" t="s">
        <v>8089</v>
      </c>
      <c r="AE51" s="66" t="s">
        <v>7634</v>
      </c>
      <c r="AF51" s="42" t="s">
        <v>25</v>
      </c>
      <c r="AG51" s="42" t="s">
        <v>25</v>
      </c>
      <c r="AH51" s="63" t="s">
        <v>8369</v>
      </c>
      <c r="AI51" s="63" t="s">
        <v>25</v>
      </c>
      <c r="AJ51" s="62" t="s">
        <v>8221</v>
      </c>
      <c r="AK51" s="62" t="s">
        <v>8221</v>
      </c>
      <c r="AL51" s="62" t="s">
        <v>5884</v>
      </c>
      <c r="AM51" s="62" t="s">
        <v>5884</v>
      </c>
      <c r="AO51" s="220"/>
      <c r="AP51" s="30"/>
      <c r="AQ51" s="6"/>
    </row>
    <row r="52" spans="1:48" s="6" customFormat="1" ht="34.5" customHeight="1">
      <c r="A52" s="164" t="s">
        <v>1870</v>
      </c>
      <c r="B52" s="42" t="s">
        <v>25</v>
      </c>
      <c r="C52" s="42" t="s">
        <v>67</v>
      </c>
      <c r="D52" s="42" t="s">
        <v>25</v>
      </c>
      <c r="E52" s="42" t="s">
        <v>67</v>
      </c>
      <c r="F52" s="42" t="s">
        <v>67</v>
      </c>
      <c r="G52" s="42" t="s">
        <v>67</v>
      </c>
      <c r="H52" s="42" t="s">
        <v>25</v>
      </c>
      <c r="I52" s="42" t="s">
        <v>67</v>
      </c>
      <c r="J52" s="42" t="s">
        <v>25</v>
      </c>
      <c r="K52" s="122" t="s">
        <v>6519</v>
      </c>
      <c r="L52" s="122" t="s">
        <v>6519</v>
      </c>
      <c r="M52" s="122" t="s">
        <v>6519</v>
      </c>
      <c r="N52" s="122" t="s">
        <v>6519</v>
      </c>
      <c r="O52" s="42" t="s">
        <v>67</v>
      </c>
      <c r="P52" s="42" t="s">
        <v>6723</v>
      </c>
      <c r="Q52" s="42" t="s">
        <v>7044</v>
      </c>
      <c r="R52" s="42" t="s">
        <v>7056</v>
      </c>
      <c r="S52" s="42" t="s">
        <v>7056</v>
      </c>
      <c r="T52" s="42" t="s">
        <v>8039</v>
      </c>
      <c r="U52" s="42" t="s">
        <v>8039</v>
      </c>
      <c r="V52" s="42" t="s">
        <v>7902</v>
      </c>
      <c r="W52" s="42" t="s">
        <v>67</v>
      </c>
      <c r="X52" s="42" t="s">
        <v>67</v>
      </c>
      <c r="Y52" s="42" t="s">
        <v>25</v>
      </c>
      <c r="Z52" s="42" t="s">
        <v>25</v>
      </c>
      <c r="AA52" s="42" t="s">
        <v>25</v>
      </c>
      <c r="AB52" s="42" t="s">
        <v>67</v>
      </c>
      <c r="AC52" s="42" t="s">
        <v>8090</v>
      </c>
      <c r="AD52" s="42" t="s">
        <v>8090</v>
      </c>
      <c r="AE52" s="42" t="s">
        <v>67</v>
      </c>
      <c r="AF52" s="42" t="s">
        <v>67</v>
      </c>
      <c r="AG52" s="42" t="s">
        <v>67</v>
      </c>
      <c r="AH52" s="42" t="s">
        <v>67</v>
      </c>
      <c r="AI52" s="47" t="s">
        <v>25</v>
      </c>
      <c r="AJ52" s="42" t="s">
        <v>8317</v>
      </c>
      <c r="AK52" s="42" t="s">
        <v>8318</v>
      </c>
      <c r="AL52" s="47" t="s">
        <v>67</v>
      </c>
      <c r="AM52" s="47" t="s">
        <v>67</v>
      </c>
      <c r="AO52" s="220"/>
      <c r="AP52" s="30"/>
      <c r="AQ52" s="248"/>
      <c r="AT52" s="30"/>
      <c r="AU52" s="30"/>
      <c r="AV52" s="30"/>
    </row>
    <row r="53" spans="1:48" ht="22.5" customHeight="1">
      <c r="A53" s="86" t="s">
        <v>435</v>
      </c>
      <c r="B53" s="62" t="s">
        <v>25</v>
      </c>
      <c r="C53" s="62" t="s">
        <v>6146</v>
      </c>
      <c r="D53" s="62" t="s">
        <v>25</v>
      </c>
      <c r="E53" s="62" t="s">
        <v>8647</v>
      </c>
      <c r="F53" s="62" t="s">
        <v>8647</v>
      </c>
      <c r="G53" s="62" t="s">
        <v>8647</v>
      </c>
      <c r="H53" s="63" t="s">
        <v>8589</v>
      </c>
      <c r="I53" s="63" t="s">
        <v>8589</v>
      </c>
      <c r="J53" s="63" t="s">
        <v>8589</v>
      </c>
      <c r="K53" s="63" t="s">
        <v>6518</v>
      </c>
      <c r="L53" s="63" t="s">
        <v>6518</v>
      </c>
      <c r="M53" s="63" t="s">
        <v>6518</v>
      </c>
      <c r="N53" s="200" t="s">
        <v>6634</v>
      </c>
      <c r="O53" s="62" t="s">
        <v>6146</v>
      </c>
      <c r="P53" s="63" t="s">
        <v>6722</v>
      </c>
      <c r="Q53" s="200" t="s">
        <v>7045</v>
      </c>
      <c r="R53" s="63" t="s">
        <v>7057</v>
      </c>
      <c r="S53" s="63" t="s">
        <v>7057</v>
      </c>
      <c r="T53" s="63" t="s">
        <v>8037</v>
      </c>
      <c r="U53" s="63" t="s">
        <v>8037</v>
      </c>
      <c r="V53" s="118" t="s">
        <v>7903</v>
      </c>
      <c r="W53" s="118" t="s">
        <v>7963</v>
      </c>
      <c r="X53" s="118" t="s">
        <v>7963</v>
      </c>
      <c r="Y53" s="62" t="s">
        <v>25</v>
      </c>
      <c r="Z53" s="62" t="s">
        <v>25</v>
      </c>
      <c r="AA53" s="62" t="s">
        <v>25</v>
      </c>
      <c r="AB53" s="62" t="s">
        <v>6022</v>
      </c>
      <c r="AC53" s="66" t="s">
        <v>8082</v>
      </c>
      <c r="AD53" s="66" t="s">
        <v>8082</v>
      </c>
      <c r="AE53" s="118" t="s">
        <v>7452</v>
      </c>
      <c r="AF53" s="63" t="s">
        <v>8369</v>
      </c>
      <c r="AG53" s="63" t="s">
        <v>8369</v>
      </c>
      <c r="AH53" s="63" t="s">
        <v>8369</v>
      </c>
      <c r="AI53" s="63" t="s">
        <v>25</v>
      </c>
      <c r="AJ53" s="62" t="s">
        <v>551</v>
      </c>
      <c r="AK53" s="62" t="s">
        <v>8316</v>
      </c>
      <c r="AL53" s="62" t="s">
        <v>5884</v>
      </c>
      <c r="AM53" s="62" t="s">
        <v>5884</v>
      </c>
      <c r="AO53" s="220"/>
      <c r="AP53" s="30"/>
      <c r="AQ53" s="6"/>
    </row>
    <row r="54" spans="1:48" s="6" customFormat="1" ht="36.75" customHeight="1">
      <c r="A54" s="44" t="s">
        <v>3042</v>
      </c>
      <c r="B54" s="42" t="s">
        <v>6147</v>
      </c>
      <c r="C54" s="42" t="s">
        <v>67</v>
      </c>
      <c r="D54" s="42" t="s">
        <v>6147</v>
      </c>
      <c r="E54" s="42" t="s">
        <v>7833</v>
      </c>
      <c r="F54" s="42" t="s">
        <v>7833</v>
      </c>
      <c r="G54" s="42" t="s">
        <v>7833</v>
      </c>
      <c r="H54" s="42" t="s">
        <v>7834</v>
      </c>
      <c r="I54" s="42" t="s">
        <v>7834</v>
      </c>
      <c r="J54" s="42" t="s">
        <v>7834</v>
      </c>
      <c r="K54" s="42" t="s">
        <v>7833</v>
      </c>
      <c r="L54" s="42" t="s">
        <v>7833</v>
      </c>
      <c r="M54" s="42" t="s">
        <v>7833</v>
      </c>
      <c r="N54" s="122" t="s">
        <v>6519</v>
      </c>
      <c r="O54" s="42" t="s">
        <v>67</v>
      </c>
      <c r="P54" s="42" t="s">
        <v>8322</v>
      </c>
      <c r="Q54" s="42" t="s">
        <v>6968</v>
      </c>
      <c r="R54" s="42" t="s">
        <v>7058</v>
      </c>
      <c r="S54" s="42" t="s">
        <v>7058</v>
      </c>
      <c r="T54" s="42" t="s">
        <v>8040</v>
      </c>
      <c r="U54" s="42" t="s">
        <v>8040</v>
      </c>
      <c r="V54" s="42" t="s">
        <v>7882</v>
      </c>
      <c r="W54" s="42" t="s">
        <v>7882</v>
      </c>
      <c r="X54" s="42" t="s">
        <v>7882</v>
      </c>
      <c r="Y54" s="29" t="s">
        <v>2095</v>
      </c>
      <c r="Z54" s="29" t="s">
        <v>2095</v>
      </c>
      <c r="AA54" s="29" t="s">
        <v>2095</v>
      </c>
      <c r="AB54" s="29" t="s">
        <v>2095</v>
      </c>
      <c r="AC54" s="42" t="s">
        <v>8092</v>
      </c>
      <c r="AD54" s="42" t="s">
        <v>8092</v>
      </c>
      <c r="AE54" s="244" t="s">
        <v>7453</v>
      </c>
      <c r="AF54" s="42" t="s">
        <v>8370</v>
      </c>
      <c r="AG54" s="42" t="s">
        <v>8370</v>
      </c>
      <c r="AH54" s="42" t="s">
        <v>8370</v>
      </c>
      <c r="AI54" s="47" t="s">
        <v>25</v>
      </c>
      <c r="AJ54" s="47" t="s">
        <v>67</v>
      </c>
      <c r="AK54" s="47" t="s">
        <v>67</v>
      </c>
      <c r="AL54" s="47" t="s">
        <v>67</v>
      </c>
      <c r="AM54" s="47" t="s">
        <v>67</v>
      </c>
      <c r="AO54" s="220"/>
      <c r="AP54" s="30"/>
      <c r="AT54" s="30"/>
      <c r="AU54" s="30"/>
      <c r="AV54" s="30"/>
    </row>
    <row r="55" spans="1:48" ht="11.25" customHeight="1">
      <c r="A55" s="86" t="s">
        <v>435</v>
      </c>
      <c r="B55" s="62" t="s">
        <v>6148</v>
      </c>
      <c r="C55" s="62" t="s">
        <v>6146</v>
      </c>
      <c r="D55" s="62" t="s">
        <v>6148</v>
      </c>
      <c r="E55" s="62" t="s">
        <v>8647</v>
      </c>
      <c r="F55" s="62" t="s">
        <v>8647</v>
      </c>
      <c r="G55" s="62" t="s">
        <v>8647</v>
      </c>
      <c r="H55" s="63" t="s">
        <v>8592</v>
      </c>
      <c r="I55" s="63" t="s">
        <v>8592</v>
      </c>
      <c r="J55" s="63" t="s">
        <v>8592</v>
      </c>
      <c r="K55" s="63" t="s">
        <v>6518</v>
      </c>
      <c r="L55" s="63" t="s">
        <v>6518</v>
      </c>
      <c r="M55" s="63" t="s">
        <v>6518</v>
      </c>
      <c r="N55" s="200" t="s">
        <v>6634</v>
      </c>
      <c r="O55" s="62" t="s">
        <v>6146</v>
      </c>
      <c r="P55" s="63" t="s">
        <v>6724</v>
      </c>
      <c r="Q55" s="63" t="s">
        <v>6970</v>
      </c>
      <c r="R55" s="63" t="s">
        <v>5033</v>
      </c>
      <c r="S55" s="63" t="s">
        <v>5033</v>
      </c>
      <c r="T55" s="112"/>
      <c r="U55" s="63"/>
      <c r="V55" s="111" t="s">
        <v>7878</v>
      </c>
      <c r="W55" s="111" t="s">
        <v>7878</v>
      </c>
      <c r="X55" s="111" t="s">
        <v>7878</v>
      </c>
      <c r="Y55" s="62" t="s">
        <v>6022</v>
      </c>
      <c r="Z55" s="62" t="s">
        <v>6022</v>
      </c>
      <c r="AA55" s="62" t="s">
        <v>6022</v>
      </c>
      <c r="AB55" s="62" t="s">
        <v>6022</v>
      </c>
      <c r="AC55" s="66" t="s">
        <v>8091</v>
      </c>
      <c r="AD55" s="66" t="s">
        <v>8091</v>
      </c>
      <c r="AE55" s="66" t="s">
        <v>7633</v>
      </c>
      <c r="AF55" s="63" t="s">
        <v>8366</v>
      </c>
      <c r="AG55" s="63" t="s">
        <v>8366</v>
      </c>
      <c r="AH55" s="63" t="s">
        <v>8366</v>
      </c>
      <c r="AI55" s="63" t="s">
        <v>25</v>
      </c>
      <c r="AJ55" s="62" t="s">
        <v>8215</v>
      </c>
      <c r="AK55" s="62" t="s">
        <v>8215</v>
      </c>
      <c r="AL55" s="62" t="s">
        <v>5884</v>
      </c>
      <c r="AM55" s="62" t="s">
        <v>5884</v>
      </c>
      <c r="AO55" s="220"/>
      <c r="AP55" s="30"/>
    </row>
    <row r="56" spans="1:48" s="171" customFormat="1" ht="53.25" customHeight="1">
      <c r="A56" s="210" t="s">
        <v>7478</v>
      </c>
      <c r="B56" s="176" t="s">
        <v>6149</v>
      </c>
      <c r="C56" s="176" t="s">
        <v>8697</v>
      </c>
      <c r="D56" s="176" t="s">
        <v>6149</v>
      </c>
      <c r="E56" s="176" t="s">
        <v>67</v>
      </c>
      <c r="F56" s="176" t="s">
        <v>67</v>
      </c>
      <c r="G56" s="176" t="s">
        <v>67</v>
      </c>
      <c r="H56" s="176" t="s">
        <v>67</v>
      </c>
      <c r="I56" s="176" t="s">
        <v>67</v>
      </c>
      <c r="J56" s="176" t="s">
        <v>25</v>
      </c>
      <c r="K56" s="176" t="s">
        <v>7497</v>
      </c>
      <c r="L56" s="176" t="s">
        <v>7497</v>
      </c>
      <c r="M56" s="176" t="s">
        <v>7497</v>
      </c>
      <c r="N56" s="176" t="s">
        <v>109</v>
      </c>
      <c r="O56" s="176" t="s">
        <v>8697</v>
      </c>
      <c r="P56" s="176" t="s">
        <v>7503</v>
      </c>
      <c r="Q56" s="176" t="s">
        <v>7043</v>
      </c>
      <c r="R56" s="176" t="s">
        <v>67</v>
      </c>
      <c r="S56" s="176" t="s">
        <v>67</v>
      </c>
      <c r="T56" s="176" t="s">
        <v>6832</v>
      </c>
      <c r="U56" s="176" t="s">
        <v>6832</v>
      </c>
      <c r="V56" s="176" t="s">
        <v>67</v>
      </c>
      <c r="W56" s="176" t="s">
        <v>7961</v>
      </c>
      <c r="X56" s="176" t="s">
        <v>7961</v>
      </c>
      <c r="Y56" s="176" t="s">
        <v>109</v>
      </c>
      <c r="Z56" s="176" t="s">
        <v>109</v>
      </c>
      <c r="AA56" s="176" t="s">
        <v>109</v>
      </c>
      <c r="AB56" s="176" t="s">
        <v>109</v>
      </c>
      <c r="AC56" s="176" t="s">
        <v>109</v>
      </c>
      <c r="AD56" s="176" t="s">
        <v>109</v>
      </c>
      <c r="AE56" s="176" t="s">
        <v>7551</v>
      </c>
      <c r="AF56" s="176" t="s">
        <v>25</v>
      </c>
      <c r="AG56" s="176" t="s">
        <v>25</v>
      </c>
      <c r="AH56" s="176" t="s">
        <v>67</v>
      </c>
      <c r="AI56" s="174" t="s">
        <v>25</v>
      </c>
      <c r="AJ56" s="176" t="s">
        <v>8225</v>
      </c>
      <c r="AK56" s="176" t="s">
        <v>8225</v>
      </c>
      <c r="AL56" s="176" t="s">
        <v>7551</v>
      </c>
      <c r="AM56" s="176" t="s">
        <v>7551</v>
      </c>
      <c r="AO56" s="246"/>
      <c r="AP56" s="172"/>
      <c r="AQ56" s="6"/>
      <c r="AT56" s="172"/>
      <c r="AU56" s="172"/>
      <c r="AV56" s="172"/>
    </row>
    <row r="57" spans="1:48" ht="11.25" customHeight="1">
      <c r="A57" s="86" t="s">
        <v>435</v>
      </c>
      <c r="B57" s="62" t="s">
        <v>6150</v>
      </c>
      <c r="C57" s="62" t="s">
        <v>6146</v>
      </c>
      <c r="D57" s="62" t="s">
        <v>6150</v>
      </c>
      <c r="E57" s="62" t="s">
        <v>8647</v>
      </c>
      <c r="F57" s="62" t="s">
        <v>8647</v>
      </c>
      <c r="G57" s="62" t="s">
        <v>8647</v>
      </c>
      <c r="H57" s="63" t="s">
        <v>8589</v>
      </c>
      <c r="I57" s="63" t="s">
        <v>8589</v>
      </c>
      <c r="J57" s="62" t="s">
        <v>25</v>
      </c>
      <c r="K57" s="63" t="s">
        <v>6520</v>
      </c>
      <c r="L57" s="63" t="s">
        <v>6520</v>
      </c>
      <c r="M57" s="63" t="s">
        <v>6520</v>
      </c>
      <c r="N57" s="200" t="s">
        <v>6634</v>
      </c>
      <c r="O57" s="62" t="s">
        <v>6146</v>
      </c>
      <c r="P57" s="63" t="s">
        <v>6726</v>
      </c>
      <c r="Q57" s="62" t="s">
        <v>6707</v>
      </c>
      <c r="R57" s="63" t="s">
        <v>5136</v>
      </c>
      <c r="S57" s="63" t="s">
        <v>5136</v>
      </c>
      <c r="T57" s="63" t="s">
        <v>983</v>
      </c>
      <c r="U57" s="63" t="s">
        <v>983</v>
      </c>
      <c r="V57" s="111" t="s">
        <v>7883</v>
      </c>
      <c r="W57" s="111" t="s">
        <v>7962</v>
      </c>
      <c r="X57" s="111" t="s">
        <v>7962</v>
      </c>
      <c r="Y57" s="62" t="s">
        <v>6022</v>
      </c>
      <c r="Z57" s="62" t="s">
        <v>6022</v>
      </c>
      <c r="AA57" s="62" t="s">
        <v>6022</v>
      </c>
      <c r="AB57" s="62" t="s">
        <v>6022</v>
      </c>
      <c r="AC57" s="66" t="s">
        <v>8093</v>
      </c>
      <c r="AD57" s="66" t="s">
        <v>8093</v>
      </c>
      <c r="AE57" s="66" t="s">
        <v>7632</v>
      </c>
      <c r="AF57" s="176" t="s">
        <v>25</v>
      </c>
      <c r="AG57" s="176" t="s">
        <v>25</v>
      </c>
      <c r="AH57" s="112" t="s">
        <v>8371</v>
      </c>
      <c r="AI57" s="63" t="s">
        <v>25</v>
      </c>
      <c r="AJ57" s="62" t="s">
        <v>8222</v>
      </c>
      <c r="AK57" s="62" t="s">
        <v>8222</v>
      </c>
      <c r="AL57" s="62" t="s">
        <v>5885</v>
      </c>
      <c r="AM57" s="62" t="s">
        <v>5885</v>
      </c>
      <c r="AO57" s="246"/>
      <c r="AP57" s="172"/>
      <c r="AR57" s="171"/>
      <c r="AS57" s="171"/>
      <c r="AT57" s="172"/>
    </row>
    <row r="58" spans="1:48" s="171" customFormat="1" ht="33.75" customHeight="1">
      <c r="A58" s="210" t="s">
        <v>7396</v>
      </c>
      <c r="B58" s="174" t="s">
        <v>25</v>
      </c>
      <c r="C58" s="176" t="s">
        <v>6270</v>
      </c>
      <c r="D58" s="174" t="s">
        <v>25</v>
      </c>
      <c r="E58" s="176" t="s">
        <v>6330</v>
      </c>
      <c r="F58" s="176" t="s">
        <v>6330</v>
      </c>
      <c r="G58" s="176" t="s">
        <v>6330</v>
      </c>
      <c r="H58" s="176" t="s">
        <v>67</v>
      </c>
      <c r="I58" s="176" t="s">
        <v>67</v>
      </c>
      <c r="J58" s="176" t="s">
        <v>25</v>
      </c>
      <c r="K58" s="176" t="s">
        <v>6415</v>
      </c>
      <c r="L58" s="176" t="s">
        <v>6415</v>
      </c>
      <c r="M58" s="176" t="s">
        <v>6415</v>
      </c>
      <c r="N58" s="176" t="s">
        <v>6639</v>
      </c>
      <c r="O58" s="176" t="s">
        <v>6270</v>
      </c>
      <c r="P58" s="176" t="s">
        <v>7503</v>
      </c>
      <c r="Q58" s="176" t="s">
        <v>25</v>
      </c>
      <c r="R58" s="176" t="s">
        <v>7527</v>
      </c>
      <c r="S58" s="176" t="s">
        <v>7527</v>
      </c>
      <c r="T58" s="176" t="s">
        <v>6832</v>
      </c>
      <c r="U58" s="176" t="s">
        <v>6832</v>
      </c>
      <c r="V58" s="176" t="s">
        <v>25</v>
      </c>
      <c r="W58" s="176" t="s">
        <v>67</v>
      </c>
      <c r="X58" s="176" t="s">
        <v>67</v>
      </c>
      <c r="Y58" s="176" t="s">
        <v>109</v>
      </c>
      <c r="Z58" s="176" t="s">
        <v>109</v>
      </c>
      <c r="AA58" s="176" t="s">
        <v>109</v>
      </c>
      <c r="AB58" s="176" t="s">
        <v>109</v>
      </c>
      <c r="AC58" s="174" t="s">
        <v>25</v>
      </c>
      <c r="AD58" s="174" t="s">
        <v>25</v>
      </c>
      <c r="AE58" s="176" t="s">
        <v>7630</v>
      </c>
      <c r="AF58" s="176" t="s">
        <v>25</v>
      </c>
      <c r="AG58" s="176" t="s">
        <v>25</v>
      </c>
      <c r="AH58" s="176" t="s">
        <v>8345</v>
      </c>
      <c r="AI58" s="174" t="s">
        <v>25</v>
      </c>
      <c r="AJ58" s="176" t="s">
        <v>25</v>
      </c>
      <c r="AK58" s="176" t="s">
        <v>8224</v>
      </c>
      <c r="AL58" s="176" t="s">
        <v>8434</v>
      </c>
      <c r="AM58" s="176" t="s">
        <v>8434</v>
      </c>
      <c r="AO58" s="246"/>
      <c r="AP58" s="172"/>
      <c r="AQ58" s="249"/>
      <c r="AT58" s="172"/>
      <c r="AU58" s="172"/>
      <c r="AV58" s="172"/>
    </row>
    <row r="59" spans="1:48" ht="11.25" customHeight="1">
      <c r="A59" s="86" t="s">
        <v>435</v>
      </c>
      <c r="B59" s="62" t="s">
        <v>25</v>
      </c>
      <c r="C59" s="62" t="s">
        <v>6146</v>
      </c>
      <c r="D59" s="62" t="s">
        <v>25</v>
      </c>
      <c r="E59" s="62" t="s">
        <v>8647</v>
      </c>
      <c r="F59" s="62" t="s">
        <v>8647</v>
      </c>
      <c r="G59" s="62" t="s">
        <v>8647</v>
      </c>
      <c r="H59" s="63" t="s">
        <v>8589</v>
      </c>
      <c r="I59" s="63" t="s">
        <v>8589</v>
      </c>
      <c r="J59" s="62" t="s">
        <v>25</v>
      </c>
      <c r="K59" s="63" t="s">
        <v>6525</v>
      </c>
      <c r="L59" s="63" t="s">
        <v>6525</v>
      </c>
      <c r="M59" s="63" t="s">
        <v>6525</v>
      </c>
      <c r="N59" s="200" t="s">
        <v>6638</v>
      </c>
      <c r="O59" s="62" t="s">
        <v>6146</v>
      </c>
      <c r="P59" s="63" t="s">
        <v>6726</v>
      </c>
      <c r="Q59" s="62" t="s">
        <v>25</v>
      </c>
      <c r="R59" s="63" t="s">
        <v>5136</v>
      </c>
      <c r="S59" s="63" t="s">
        <v>5136</v>
      </c>
      <c r="T59" s="63" t="s">
        <v>983</v>
      </c>
      <c r="U59" s="63" t="s">
        <v>983</v>
      </c>
      <c r="V59" s="63" t="s">
        <v>25</v>
      </c>
      <c r="W59" s="118" t="s">
        <v>7964</v>
      </c>
      <c r="X59" s="118" t="s">
        <v>7964</v>
      </c>
      <c r="Y59" s="62" t="s">
        <v>6022</v>
      </c>
      <c r="Z59" s="62" t="s">
        <v>6022</v>
      </c>
      <c r="AA59" s="62" t="s">
        <v>6022</v>
      </c>
      <c r="AB59" s="62" t="s">
        <v>6022</v>
      </c>
      <c r="AC59" s="66" t="s">
        <v>8093</v>
      </c>
      <c r="AD59" s="66" t="s">
        <v>8093</v>
      </c>
      <c r="AE59" s="66" t="s">
        <v>7631</v>
      </c>
      <c r="AF59" s="176" t="s">
        <v>25</v>
      </c>
      <c r="AG59" s="176" t="s">
        <v>25</v>
      </c>
      <c r="AH59" s="112" t="s">
        <v>8372</v>
      </c>
      <c r="AI59" s="63" t="s">
        <v>25</v>
      </c>
      <c r="AJ59" s="62" t="s">
        <v>8299</v>
      </c>
      <c r="AK59" s="62" t="s">
        <v>8223</v>
      </c>
      <c r="AL59" s="62" t="s">
        <v>5885</v>
      </c>
      <c r="AM59" s="62" t="s">
        <v>5885</v>
      </c>
      <c r="AO59" s="220"/>
      <c r="AP59" s="30"/>
      <c r="AQ59" s="251"/>
    </row>
    <row r="60" spans="1:48" s="6" customFormat="1" ht="43.5" customHeight="1">
      <c r="A60" s="44" t="s">
        <v>1869</v>
      </c>
      <c r="B60" s="42" t="s">
        <v>8698</v>
      </c>
      <c r="C60" s="42" t="s">
        <v>8698</v>
      </c>
      <c r="D60" s="42" t="s">
        <v>8698</v>
      </c>
      <c r="E60" s="42" t="s">
        <v>67</v>
      </c>
      <c r="F60" s="42" t="s">
        <v>67</v>
      </c>
      <c r="G60" s="42" t="s">
        <v>67</v>
      </c>
      <c r="H60" s="42" t="s">
        <v>1944</v>
      </c>
      <c r="I60" s="42" t="s">
        <v>1944</v>
      </c>
      <c r="J60" s="42" t="s">
        <v>25</v>
      </c>
      <c r="K60" s="176" t="s">
        <v>7497</v>
      </c>
      <c r="L60" s="176" t="s">
        <v>7497</v>
      </c>
      <c r="M60" s="176" t="s">
        <v>7497</v>
      </c>
      <c r="N60" s="43" t="s">
        <v>67</v>
      </c>
      <c r="O60" s="42" t="s">
        <v>8698</v>
      </c>
      <c r="P60" s="42" t="s">
        <v>6727</v>
      </c>
      <c r="Q60" s="42" t="s">
        <v>25</v>
      </c>
      <c r="R60" s="42" t="s">
        <v>7059</v>
      </c>
      <c r="S60" s="42" t="s">
        <v>7059</v>
      </c>
      <c r="T60" s="176" t="s">
        <v>25</v>
      </c>
      <c r="U60" s="176" t="s">
        <v>25</v>
      </c>
      <c r="V60" s="42" t="s">
        <v>7879</v>
      </c>
      <c r="W60" s="42" t="s">
        <v>7879</v>
      </c>
      <c r="X60" s="42" t="s">
        <v>7879</v>
      </c>
      <c r="Y60" s="42" t="s">
        <v>6023</v>
      </c>
      <c r="Z60" s="42" t="s">
        <v>6023</v>
      </c>
      <c r="AA60" s="42" t="s">
        <v>6023</v>
      </c>
      <c r="AB60" s="42" t="s">
        <v>6023</v>
      </c>
      <c r="AC60" s="176" t="s">
        <v>8553</v>
      </c>
      <c r="AD60" s="176" t="s">
        <v>8553</v>
      </c>
      <c r="AE60" s="176" t="s">
        <v>7454</v>
      </c>
      <c r="AF60" s="176" t="s">
        <v>25</v>
      </c>
      <c r="AG60" s="176" t="s">
        <v>25</v>
      </c>
      <c r="AH60" s="42" t="s">
        <v>8378</v>
      </c>
      <c r="AI60" s="47" t="s">
        <v>25</v>
      </c>
      <c r="AJ60" s="43" t="s">
        <v>25</v>
      </c>
      <c r="AK60" s="42" t="s">
        <v>8318</v>
      </c>
      <c r="AL60" s="43" t="s">
        <v>67</v>
      </c>
      <c r="AM60" s="43" t="s">
        <v>67</v>
      </c>
      <c r="AO60" s="220"/>
      <c r="AP60" s="30"/>
      <c r="AQ60" s="251"/>
      <c r="AT60" s="30"/>
      <c r="AU60" s="30"/>
      <c r="AV60" s="30"/>
    </row>
    <row r="61" spans="1:48" ht="11.25" customHeight="1">
      <c r="A61" s="86" t="s">
        <v>435</v>
      </c>
      <c r="B61" s="62" t="s">
        <v>6151</v>
      </c>
      <c r="C61" s="62" t="s">
        <v>6263</v>
      </c>
      <c r="D61" s="62" t="s">
        <v>6151</v>
      </c>
      <c r="E61" s="62" t="s">
        <v>8647</v>
      </c>
      <c r="F61" s="62" t="s">
        <v>8647</v>
      </c>
      <c r="G61" s="62" t="s">
        <v>8647</v>
      </c>
      <c r="H61" s="63" t="s">
        <v>8589</v>
      </c>
      <c r="I61" s="63" t="s">
        <v>8589</v>
      </c>
      <c r="J61" s="62" t="s">
        <v>25</v>
      </c>
      <c r="K61" s="63" t="s">
        <v>6520</v>
      </c>
      <c r="L61" s="63" t="s">
        <v>6520</v>
      </c>
      <c r="M61" s="63" t="s">
        <v>6520</v>
      </c>
      <c r="N61" s="200" t="s">
        <v>6634</v>
      </c>
      <c r="O61" s="62" t="s">
        <v>6263</v>
      </c>
      <c r="P61" s="63" t="s">
        <v>6728</v>
      </c>
      <c r="Q61" s="62" t="s">
        <v>25</v>
      </c>
      <c r="R61" s="63" t="s">
        <v>7060</v>
      </c>
      <c r="S61" s="63" t="s">
        <v>7060</v>
      </c>
      <c r="T61" s="63" t="s">
        <v>25</v>
      </c>
      <c r="U61" s="63" t="s">
        <v>25</v>
      </c>
      <c r="V61" s="111" t="s">
        <v>7884</v>
      </c>
      <c r="W61" s="111" t="s">
        <v>7884</v>
      </c>
      <c r="X61" s="111" t="s">
        <v>7884</v>
      </c>
      <c r="Y61" s="62" t="s">
        <v>6022</v>
      </c>
      <c r="Z61" s="62" t="s">
        <v>6022</v>
      </c>
      <c r="AA61" s="62" t="s">
        <v>6022</v>
      </c>
      <c r="AB61" s="62" t="s">
        <v>6022</v>
      </c>
      <c r="AC61" s="66" t="s">
        <v>8094</v>
      </c>
      <c r="AD61" s="66" t="s">
        <v>8094</v>
      </c>
      <c r="AE61" s="66" t="s">
        <v>7632</v>
      </c>
      <c r="AF61" s="176" t="s">
        <v>25</v>
      </c>
      <c r="AG61" s="176" t="s">
        <v>25</v>
      </c>
      <c r="AH61" s="112" t="s">
        <v>8529</v>
      </c>
      <c r="AI61" s="63" t="s">
        <v>25</v>
      </c>
      <c r="AJ61" s="62" t="s">
        <v>551</v>
      </c>
      <c r="AK61" s="62" t="s">
        <v>551</v>
      </c>
      <c r="AL61" s="62" t="s">
        <v>5885</v>
      </c>
      <c r="AM61" s="62" t="s">
        <v>5885</v>
      </c>
      <c r="AO61" s="220"/>
      <c r="AP61" s="30"/>
      <c r="AQ61" s="252"/>
    </row>
    <row r="62" spans="1:48" s="6" customFormat="1" ht="30" customHeight="1">
      <c r="A62" s="44" t="s">
        <v>1915</v>
      </c>
      <c r="B62" s="42" t="s">
        <v>25</v>
      </c>
      <c r="C62" s="42" t="s">
        <v>4724</v>
      </c>
      <c r="D62" s="42" t="s">
        <v>25</v>
      </c>
      <c r="E62" s="42" t="s">
        <v>1889</v>
      </c>
      <c r="F62" s="42" t="s">
        <v>1889</v>
      </c>
      <c r="G62" s="42" t="s">
        <v>1889</v>
      </c>
      <c r="H62" s="42" t="s">
        <v>4724</v>
      </c>
      <c r="I62" s="42" t="s">
        <v>4724</v>
      </c>
      <c r="J62" s="42" t="s">
        <v>4724</v>
      </c>
      <c r="K62" s="42" t="s">
        <v>175</v>
      </c>
      <c r="L62" s="42" t="s">
        <v>6527</v>
      </c>
      <c r="M62" s="42" t="s">
        <v>6528</v>
      </c>
      <c r="N62" s="42" t="s">
        <v>6640</v>
      </c>
      <c r="O62" s="42" t="s">
        <v>4724</v>
      </c>
      <c r="P62" s="42" t="s">
        <v>4724</v>
      </c>
      <c r="Q62" s="42" t="s">
        <v>6965</v>
      </c>
      <c r="R62" s="42" t="s">
        <v>25</v>
      </c>
      <c r="S62" s="42" t="s">
        <v>25</v>
      </c>
      <c r="T62" s="42" t="s">
        <v>4414</v>
      </c>
      <c r="U62" s="42" t="s">
        <v>4414</v>
      </c>
      <c r="V62" s="42" t="s">
        <v>7889</v>
      </c>
      <c r="W62" s="42" t="s">
        <v>7889</v>
      </c>
      <c r="X62" s="42" t="s">
        <v>7889</v>
      </c>
      <c r="Y62" s="42" t="s">
        <v>6965</v>
      </c>
      <c r="Z62" s="42" t="s">
        <v>6965</v>
      </c>
      <c r="AA62" s="42" t="s">
        <v>6965</v>
      </c>
      <c r="AB62" s="42" t="s">
        <v>6965</v>
      </c>
      <c r="AC62" s="42" t="s">
        <v>8096</v>
      </c>
      <c r="AD62" s="42" t="s">
        <v>8096</v>
      </c>
      <c r="AE62" s="42" t="s">
        <v>310</v>
      </c>
      <c r="AF62" s="42" t="s">
        <v>2098</v>
      </c>
      <c r="AG62" s="42" t="s">
        <v>310</v>
      </c>
      <c r="AH62" s="42" t="s">
        <v>8380</v>
      </c>
      <c r="AI62" s="47" t="s">
        <v>25</v>
      </c>
      <c r="AJ62" s="47" t="s">
        <v>2866</v>
      </c>
      <c r="AK62" s="47" t="s">
        <v>2866</v>
      </c>
      <c r="AL62" s="42" t="s">
        <v>7800</v>
      </c>
      <c r="AM62" s="42" t="s">
        <v>7800</v>
      </c>
      <c r="AO62" s="220"/>
      <c r="AP62" s="30"/>
      <c r="AQ62" s="252"/>
      <c r="AT62" s="30"/>
      <c r="AU62" s="30"/>
      <c r="AV62" s="30"/>
    </row>
    <row r="63" spans="1:48" ht="11.25" customHeight="1">
      <c r="A63" s="86" t="s">
        <v>435</v>
      </c>
      <c r="B63" s="62" t="s">
        <v>25</v>
      </c>
      <c r="C63" s="62" t="s">
        <v>6203</v>
      </c>
      <c r="D63" s="62" t="s">
        <v>25</v>
      </c>
      <c r="E63" s="62" t="s">
        <v>8655</v>
      </c>
      <c r="F63" s="62" t="s">
        <v>8655</v>
      </c>
      <c r="G63" s="62" t="s">
        <v>8655</v>
      </c>
      <c r="H63" s="63" t="s">
        <v>8589</v>
      </c>
      <c r="I63" s="63" t="s">
        <v>8589</v>
      </c>
      <c r="J63" s="63" t="s">
        <v>8589</v>
      </c>
      <c r="K63" s="63" t="s">
        <v>6526</v>
      </c>
      <c r="L63" s="63" t="s">
        <v>6526</v>
      </c>
      <c r="M63" s="63" t="s">
        <v>6526</v>
      </c>
      <c r="N63" s="200" t="s">
        <v>6641</v>
      </c>
      <c r="O63" s="62" t="s">
        <v>6203</v>
      </c>
      <c r="P63" s="63" t="s">
        <v>6733</v>
      </c>
      <c r="Q63" s="63" t="s">
        <v>6966</v>
      </c>
      <c r="R63" s="63" t="s">
        <v>25</v>
      </c>
      <c r="S63" s="63" t="s">
        <v>25</v>
      </c>
      <c r="T63" s="63" t="s">
        <v>8037</v>
      </c>
      <c r="U63" s="63" t="s">
        <v>8037</v>
      </c>
      <c r="V63" s="111" t="s">
        <v>7890</v>
      </c>
      <c r="W63" s="111" t="s">
        <v>7890</v>
      </c>
      <c r="X63" s="111" t="s">
        <v>7890</v>
      </c>
      <c r="Y63" s="62" t="s">
        <v>6025</v>
      </c>
      <c r="Z63" s="62" t="s">
        <v>6025</v>
      </c>
      <c r="AA63" s="62" t="s">
        <v>6025</v>
      </c>
      <c r="AB63" s="62" t="s">
        <v>6025</v>
      </c>
      <c r="AC63" s="66" t="s">
        <v>8097</v>
      </c>
      <c r="AD63" s="66" t="s">
        <v>8097</v>
      </c>
      <c r="AE63" s="66" t="s">
        <v>7635</v>
      </c>
      <c r="AF63" s="63" t="s">
        <v>8373</v>
      </c>
      <c r="AG63" s="63" t="s">
        <v>8373</v>
      </c>
      <c r="AH63" s="63" t="s">
        <v>8373</v>
      </c>
      <c r="AI63" s="63" t="s">
        <v>25</v>
      </c>
      <c r="AJ63" s="62" t="s">
        <v>8271</v>
      </c>
      <c r="AK63" s="62" t="s">
        <v>8271</v>
      </c>
      <c r="AL63" s="62" t="s">
        <v>5906</v>
      </c>
      <c r="AM63" s="62" t="s">
        <v>5906</v>
      </c>
      <c r="AO63" s="220"/>
      <c r="AP63" s="30"/>
      <c r="AQ63" s="252"/>
    </row>
    <row r="64" spans="1:48" s="6" customFormat="1" ht="22.5" customHeight="1">
      <c r="A64" s="44" t="s">
        <v>7</v>
      </c>
      <c r="B64" s="47" t="s">
        <v>67</v>
      </c>
      <c r="C64" s="47" t="s">
        <v>67</v>
      </c>
      <c r="D64" s="47" t="s">
        <v>67</v>
      </c>
      <c r="E64" s="47" t="s">
        <v>67</v>
      </c>
      <c r="F64" s="47" t="s">
        <v>67</v>
      </c>
      <c r="G64" s="47" t="s">
        <v>67</v>
      </c>
      <c r="H64" s="47" t="s">
        <v>67</v>
      </c>
      <c r="I64" s="47" t="s">
        <v>67</v>
      </c>
      <c r="J64" s="47" t="s">
        <v>67</v>
      </c>
      <c r="K64" s="47" t="s">
        <v>67</v>
      </c>
      <c r="L64" s="47" t="s">
        <v>67</v>
      </c>
      <c r="M64" s="47" t="s">
        <v>67</v>
      </c>
      <c r="N64" s="47" t="s">
        <v>67</v>
      </c>
      <c r="O64" s="47" t="s">
        <v>67</v>
      </c>
      <c r="P64" s="47" t="s">
        <v>67</v>
      </c>
      <c r="Q64" s="47" t="s">
        <v>67</v>
      </c>
      <c r="R64" s="47" t="s">
        <v>67</v>
      </c>
      <c r="S64" s="47" t="s">
        <v>67</v>
      </c>
      <c r="T64" s="47" t="s">
        <v>67</v>
      </c>
      <c r="U64" s="47" t="s">
        <v>67</v>
      </c>
      <c r="V64" s="47" t="s">
        <v>67</v>
      </c>
      <c r="W64" s="47" t="s">
        <v>67</v>
      </c>
      <c r="X64" s="47" t="s">
        <v>67</v>
      </c>
      <c r="Y64" s="47" t="s">
        <v>67</v>
      </c>
      <c r="Z64" s="47" t="s">
        <v>67</v>
      </c>
      <c r="AA64" s="47" t="s">
        <v>67</v>
      </c>
      <c r="AB64" s="47" t="s">
        <v>67</v>
      </c>
      <c r="AC64" s="47" t="s">
        <v>67</v>
      </c>
      <c r="AD64" s="47" t="s">
        <v>67</v>
      </c>
      <c r="AE64" s="174" t="s">
        <v>67</v>
      </c>
      <c r="AF64" s="47" t="s">
        <v>67</v>
      </c>
      <c r="AG64" s="47" t="s">
        <v>67</v>
      </c>
      <c r="AH64" s="47" t="s">
        <v>67</v>
      </c>
      <c r="AI64" s="47" t="s">
        <v>25</v>
      </c>
      <c r="AJ64" s="47" t="s">
        <v>67</v>
      </c>
      <c r="AK64" s="47" t="s">
        <v>67</v>
      </c>
      <c r="AL64" s="47" t="s">
        <v>67</v>
      </c>
      <c r="AM64" s="47" t="s">
        <v>67</v>
      </c>
      <c r="AO64" s="220"/>
      <c r="AP64" s="30"/>
      <c r="AQ64" s="252"/>
      <c r="AT64" s="30"/>
      <c r="AU64" s="30"/>
      <c r="AV64" s="30"/>
    </row>
    <row r="65" spans="1:48" ht="11.25" customHeight="1">
      <c r="A65" s="86" t="s">
        <v>435</v>
      </c>
      <c r="B65" s="62" t="s">
        <v>6152</v>
      </c>
      <c r="C65" s="62" t="s">
        <v>6150</v>
      </c>
      <c r="D65" s="62" t="s">
        <v>6154</v>
      </c>
      <c r="E65" s="62" t="s">
        <v>8655</v>
      </c>
      <c r="F65" s="62" t="s">
        <v>8655</v>
      </c>
      <c r="G65" s="62" t="s">
        <v>8655</v>
      </c>
      <c r="H65" s="63" t="s">
        <v>8589</v>
      </c>
      <c r="I65" s="63" t="s">
        <v>8589</v>
      </c>
      <c r="J65" s="63" t="s">
        <v>8589</v>
      </c>
      <c r="K65" s="63" t="s">
        <v>6529</v>
      </c>
      <c r="L65" s="63" t="s">
        <v>6529</v>
      </c>
      <c r="M65" s="63" t="s">
        <v>6529</v>
      </c>
      <c r="N65" s="200" t="s">
        <v>6642</v>
      </c>
      <c r="O65" s="62" t="s">
        <v>6150</v>
      </c>
      <c r="P65" s="63" t="s">
        <v>6729</v>
      </c>
      <c r="Q65" s="63" t="s">
        <v>6967</v>
      </c>
      <c r="R65" s="63" t="s">
        <v>5032</v>
      </c>
      <c r="S65" s="63" t="s">
        <v>5032</v>
      </c>
      <c r="T65" s="63" t="s">
        <v>8042</v>
      </c>
      <c r="U65" s="63" t="s">
        <v>8042</v>
      </c>
      <c r="V65" s="111" t="s">
        <v>7886</v>
      </c>
      <c r="W65" s="111" t="s">
        <v>7886</v>
      </c>
      <c r="X65" s="111" t="s">
        <v>7886</v>
      </c>
      <c r="Y65" s="62" t="s">
        <v>6026</v>
      </c>
      <c r="Z65" s="62" t="s">
        <v>6026</v>
      </c>
      <c r="AA65" s="62" t="s">
        <v>6026</v>
      </c>
      <c r="AB65" s="62" t="s">
        <v>6026</v>
      </c>
      <c r="AC65" s="66" t="s">
        <v>8098</v>
      </c>
      <c r="AD65" s="66" t="s">
        <v>8098</v>
      </c>
      <c r="AE65" s="66" t="s">
        <v>7638</v>
      </c>
      <c r="AF65" s="63" t="s">
        <v>8374</v>
      </c>
      <c r="AG65" s="63" t="s">
        <v>8374</v>
      </c>
      <c r="AH65" s="63" t="s">
        <v>8374</v>
      </c>
      <c r="AI65" s="63" t="s">
        <v>25</v>
      </c>
      <c r="AJ65" s="62" t="s">
        <v>8231</v>
      </c>
      <c r="AK65" s="62" t="s">
        <v>8231</v>
      </c>
      <c r="AL65" s="62" t="s">
        <v>5888</v>
      </c>
      <c r="AM65" s="62" t="s">
        <v>5888</v>
      </c>
      <c r="AO65" s="220"/>
      <c r="AP65" s="30"/>
      <c r="AQ65" s="252"/>
    </row>
    <row r="66" spans="1:48" s="6" customFormat="1" ht="22.5" customHeight="1">
      <c r="A66" s="44" t="s">
        <v>32</v>
      </c>
      <c r="B66" s="43" t="s">
        <v>25</v>
      </c>
      <c r="C66" s="42" t="s">
        <v>7552</v>
      </c>
      <c r="D66" s="42" t="s">
        <v>7552</v>
      </c>
      <c r="E66" s="42" t="s">
        <v>7728</v>
      </c>
      <c r="F66" s="42" t="s">
        <v>7728</v>
      </c>
      <c r="G66" s="42" t="s">
        <v>7728</v>
      </c>
      <c r="H66" s="42" t="s">
        <v>7729</v>
      </c>
      <c r="I66" s="42" t="s">
        <v>7729</v>
      </c>
      <c r="J66" s="42" t="s">
        <v>7729</v>
      </c>
      <c r="K66" s="42" t="s">
        <v>6530</v>
      </c>
      <c r="L66" s="42" t="s">
        <v>6530</v>
      </c>
      <c r="M66" s="42" t="s">
        <v>6530</v>
      </c>
      <c r="N66" s="47" t="s">
        <v>67</v>
      </c>
      <c r="O66" s="42" t="s">
        <v>7552</v>
      </c>
      <c r="P66" s="42" t="s">
        <v>8321</v>
      </c>
      <c r="Q66" s="42" t="s">
        <v>7362</v>
      </c>
      <c r="R66" s="42" t="s">
        <v>7801</v>
      </c>
      <c r="S66" s="42" t="s">
        <v>7801</v>
      </c>
      <c r="T66" s="42" t="s">
        <v>8043</v>
      </c>
      <c r="U66" s="42" t="s">
        <v>8043</v>
      </c>
      <c r="V66" s="42" t="s">
        <v>7801</v>
      </c>
      <c r="W66" s="42" t="s">
        <v>7801</v>
      </c>
      <c r="X66" s="42" t="s">
        <v>7801</v>
      </c>
      <c r="Y66" s="42" t="s">
        <v>7552</v>
      </c>
      <c r="Z66" s="42" t="s">
        <v>7552</v>
      </c>
      <c r="AA66" s="42" t="s">
        <v>7552</v>
      </c>
      <c r="AB66" s="42" t="s">
        <v>7552</v>
      </c>
      <c r="AC66" s="42" t="s">
        <v>7801</v>
      </c>
      <c r="AD66" s="42" t="s">
        <v>7801</v>
      </c>
      <c r="AE66" s="42" t="s">
        <v>7552</v>
      </c>
      <c r="AF66" s="42" t="s">
        <v>8379</v>
      </c>
      <c r="AG66" s="42" t="s">
        <v>8379</v>
      </c>
      <c r="AH66" s="42" t="s">
        <v>8379</v>
      </c>
      <c r="AI66" s="47" t="s">
        <v>25</v>
      </c>
      <c r="AJ66" s="42" t="s">
        <v>8227</v>
      </c>
      <c r="AK66" s="42" t="s">
        <v>8227</v>
      </c>
      <c r="AL66" s="42" t="s">
        <v>7802</v>
      </c>
      <c r="AM66" s="42" t="s">
        <v>7802</v>
      </c>
      <c r="AO66" s="206"/>
      <c r="AP66" s="30"/>
      <c r="AQ66" s="252"/>
      <c r="AT66" s="30"/>
      <c r="AU66" s="30"/>
      <c r="AV66" s="30"/>
    </row>
    <row r="67" spans="1:48" ht="11.25" customHeight="1">
      <c r="A67" s="86" t="s">
        <v>435</v>
      </c>
      <c r="B67" s="63" t="s">
        <v>25</v>
      </c>
      <c r="C67" s="62" t="s">
        <v>6151</v>
      </c>
      <c r="D67" s="62" t="s">
        <v>8699</v>
      </c>
      <c r="E67" s="62" t="s">
        <v>8655</v>
      </c>
      <c r="F67" s="62" t="s">
        <v>8655</v>
      </c>
      <c r="G67" s="62" t="s">
        <v>8655</v>
      </c>
      <c r="H67" s="63" t="s">
        <v>8589</v>
      </c>
      <c r="I67" s="63" t="s">
        <v>8589</v>
      </c>
      <c r="J67" s="63" t="s">
        <v>8589</v>
      </c>
      <c r="K67" s="63" t="s">
        <v>6531</v>
      </c>
      <c r="L67" s="63" t="s">
        <v>6531</v>
      </c>
      <c r="M67" s="63" t="s">
        <v>6531</v>
      </c>
      <c r="N67" s="200" t="s">
        <v>6642</v>
      </c>
      <c r="O67" s="62" t="s">
        <v>6151</v>
      </c>
      <c r="P67" s="63" t="s">
        <v>6728</v>
      </c>
      <c r="Q67" s="63" t="s">
        <v>6971</v>
      </c>
      <c r="R67" s="63" t="s">
        <v>5030</v>
      </c>
      <c r="S67" s="63" t="s">
        <v>5030</v>
      </c>
      <c r="T67" s="63" t="s">
        <v>8044</v>
      </c>
      <c r="U67" s="63" t="s">
        <v>8044</v>
      </c>
      <c r="V67" s="111" t="s">
        <v>7884</v>
      </c>
      <c r="W67" s="111" t="s">
        <v>7884</v>
      </c>
      <c r="X67" s="111" t="s">
        <v>7884</v>
      </c>
      <c r="Y67" s="62" t="s">
        <v>6022</v>
      </c>
      <c r="Z67" s="62" t="s">
        <v>6022</v>
      </c>
      <c r="AA67" s="62" t="s">
        <v>6022</v>
      </c>
      <c r="AB67" s="62" t="s">
        <v>6022</v>
      </c>
      <c r="AC67" s="66" t="s">
        <v>8099</v>
      </c>
      <c r="AD67" s="66" t="s">
        <v>8099</v>
      </c>
      <c r="AE67" s="66" t="s">
        <v>7636</v>
      </c>
      <c r="AF67" s="63" t="s">
        <v>8375</v>
      </c>
      <c r="AG67" s="63" t="s">
        <v>8375</v>
      </c>
      <c r="AH67" s="63" t="s">
        <v>8375</v>
      </c>
      <c r="AI67" s="63" t="s">
        <v>25</v>
      </c>
      <c r="AJ67" s="62" t="s">
        <v>8217</v>
      </c>
      <c r="AK67" s="62" t="s">
        <v>8217</v>
      </c>
      <c r="AL67" s="62" t="s">
        <v>5886</v>
      </c>
      <c r="AM67" s="62" t="s">
        <v>5886</v>
      </c>
      <c r="AO67" s="206"/>
      <c r="AP67" s="30"/>
      <c r="AQ67" s="253"/>
    </row>
    <row r="68" spans="1:48" s="6" customFormat="1" ht="22.5" customHeight="1">
      <c r="A68" s="44" t="s">
        <v>39</v>
      </c>
      <c r="B68" s="47" t="s">
        <v>25</v>
      </c>
      <c r="C68" s="47" t="s">
        <v>67</v>
      </c>
      <c r="D68" s="47" t="s">
        <v>25</v>
      </c>
      <c r="E68" s="47" t="s">
        <v>67</v>
      </c>
      <c r="F68" s="47" t="s">
        <v>67</v>
      </c>
      <c r="G68" s="47" t="s">
        <v>67</v>
      </c>
      <c r="H68" s="47" t="s">
        <v>67</v>
      </c>
      <c r="I68" s="47" t="s">
        <v>67</v>
      </c>
      <c r="J68" s="47" t="s">
        <v>67</v>
      </c>
      <c r="K68" s="42" t="s">
        <v>67</v>
      </c>
      <c r="L68" s="42" t="s">
        <v>67</v>
      </c>
      <c r="M68" s="42" t="s">
        <v>67</v>
      </c>
      <c r="N68" s="47" t="s">
        <v>67</v>
      </c>
      <c r="O68" s="47" t="s">
        <v>67</v>
      </c>
      <c r="P68" s="47" t="s">
        <v>67</v>
      </c>
      <c r="Q68" s="47" t="s">
        <v>67</v>
      </c>
      <c r="R68" s="47" t="s">
        <v>67</v>
      </c>
      <c r="S68" s="47" t="s">
        <v>67</v>
      </c>
      <c r="T68" s="47" t="s">
        <v>25</v>
      </c>
      <c r="U68" s="47" t="s">
        <v>25</v>
      </c>
      <c r="V68" s="47" t="s">
        <v>67</v>
      </c>
      <c r="W68" s="47" t="s">
        <v>67</v>
      </c>
      <c r="X68" s="47" t="s">
        <v>67</v>
      </c>
      <c r="Y68" s="47" t="s">
        <v>67</v>
      </c>
      <c r="Z68" s="47" t="s">
        <v>67</v>
      </c>
      <c r="AA68" s="47" t="s">
        <v>67</v>
      </c>
      <c r="AB68" s="47" t="s">
        <v>67</v>
      </c>
      <c r="AC68" s="47" t="s">
        <v>67</v>
      </c>
      <c r="AD68" s="47" t="s">
        <v>67</v>
      </c>
      <c r="AE68" s="47" t="s">
        <v>67</v>
      </c>
      <c r="AF68" s="47" t="s">
        <v>67</v>
      </c>
      <c r="AG68" s="47" t="s">
        <v>67</v>
      </c>
      <c r="AH68" s="47" t="s">
        <v>67</v>
      </c>
      <c r="AI68" s="47" t="s">
        <v>25</v>
      </c>
      <c r="AJ68" s="47" t="s">
        <v>25</v>
      </c>
      <c r="AK68" s="47" t="s">
        <v>67</v>
      </c>
      <c r="AL68" s="47" t="s">
        <v>67</v>
      </c>
      <c r="AM68" s="47" t="s">
        <v>67</v>
      </c>
      <c r="AO68" s="206"/>
      <c r="AP68" s="30"/>
      <c r="AQ68" s="251"/>
      <c r="AT68" s="30"/>
      <c r="AU68" s="30"/>
      <c r="AV68" s="30"/>
    </row>
    <row r="69" spans="1:48" ht="11.25" customHeight="1">
      <c r="A69" s="86" t="s">
        <v>435</v>
      </c>
      <c r="B69" s="62" t="s">
        <v>25</v>
      </c>
      <c r="C69" s="62" t="s">
        <v>8699</v>
      </c>
      <c r="D69" s="62" t="s">
        <v>25</v>
      </c>
      <c r="E69" s="62" t="s">
        <v>8655</v>
      </c>
      <c r="F69" s="62" t="s">
        <v>8655</v>
      </c>
      <c r="G69" s="62" t="s">
        <v>8655</v>
      </c>
      <c r="H69" s="63" t="s">
        <v>8589</v>
      </c>
      <c r="I69" s="63" t="s">
        <v>8589</v>
      </c>
      <c r="J69" s="63" t="s">
        <v>8589</v>
      </c>
      <c r="K69" s="63" t="s">
        <v>6532</v>
      </c>
      <c r="L69" s="63" t="s">
        <v>6532</v>
      </c>
      <c r="M69" s="63" t="s">
        <v>6532</v>
      </c>
      <c r="N69" s="200" t="s">
        <v>6643</v>
      </c>
      <c r="O69" s="62" t="s">
        <v>8699</v>
      </c>
      <c r="P69" s="63" t="s">
        <v>6732</v>
      </c>
      <c r="Q69" s="63" t="s">
        <v>6972</v>
      </c>
      <c r="R69" s="63" t="s">
        <v>5137</v>
      </c>
      <c r="S69" s="63" t="s">
        <v>5137</v>
      </c>
      <c r="T69" s="63" t="s">
        <v>25</v>
      </c>
      <c r="U69" s="63" t="s">
        <v>25</v>
      </c>
      <c r="V69" s="111" t="s">
        <v>7885</v>
      </c>
      <c r="W69" s="111" t="s">
        <v>7885</v>
      </c>
      <c r="X69" s="111" t="s">
        <v>7885</v>
      </c>
      <c r="Y69" s="62" t="s">
        <v>6027</v>
      </c>
      <c r="Z69" s="62" t="s">
        <v>6027</v>
      </c>
      <c r="AA69" s="62" t="s">
        <v>6027</v>
      </c>
      <c r="AB69" s="62" t="s">
        <v>6027</v>
      </c>
      <c r="AC69" s="66" t="s">
        <v>8100</v>
      </c>
      <c r="AD69" s="66" t="s">
        <v>8100</v>
      </c>
      <c r="AE69" s="66" t="s">
        <v>7637</v>
      </c>
      <c r="AF69" s="63" t="s">
        <v>8464</v>
      </c>
      <c r="AG69" s="63" t="s">
        <v>8464</v>
      </c>
      <c r="AH69" s="63" t="s">
        <v>8376</v>
      </c>
      <c r="AI69" s="63" t="s">
        <v>25</v>
      </c>
      <c r="AJ69" s="62" t="s">
        <v>8300</v>
      </c>
      <c r="AK69" s="62" t="s">
        <v>8228</v>
      </c>
      <c r="AL69" s="62" t="s">
        <v>5887</v>
      </c>
      <c r="AM69" s="62" t="s">
        <v>5887</v>
      </c>
      <c r="AO69" s="206"/>
      <c r="AP69" s="30"/>
      <c r="AQ69" s="251"/>
    </row>
    <row r="70" spans="1:48" s="6" customFormat="1" ht="54">
      <c r="A70" s="310" t="s">
        <v>1936</v>
      </c>
      <c r="B70" s="42" t="s">
        <v>5130</v>
      </c>
      <c r="C70" s="42" t="s">
        <v>67</v>
      </c>
      <c r="D70" s="42" t="s">
        <v>5130</v>
      </c>
      <c r="E70" s="42" t="s">
        <v>5130</v>
      </c>
      <c r="F70" s="42" t="s">
        <v>5130</v>
      </c>
      <c r="G70" s="42" t="s">
        <v>5130</v>
      </c>
      <c r="H70" s="42" t="s">
        <v>8594</v>
      </c>
      <c r="I70" s="42" t="s">
        <v>8594</v>
      </c>
      <c r="J70" s="42" t="s">
        <v>25</v>
      </c>
      <c r="K70" s="42" t="s">
        <v>5130</v>
      </c>
      <c r="L70" s="42" t="s">
        <v>5130</v>
      </c>
      <c r="M70" s="42" t="s">
        <v>67</v>
      </c>
      <c r="N70" s="42" t="s">
        <v>67</v>
      </c>
      <c r="O70" s="42" t="s">
        <v>67</v>
      </c>
      <c r="P70" s="42" t="s">
        <v>67</v>
      </c>
      <c r="Q70" s="47" t="s">
        <v>91</v>
      </c>
      <c r="R70" s="42" t="s">
        <v>25</v>
      </c>
      <c r="S70" s="42" t="s">
        <v>25</v>
      </c>
      <c r="T70" s="42" t="s">
        <v>5597</v>
      </c>
      <c r="U70" s="42" t="s">
        <v>5597</v>
      </c>
      <c r="V70" s="42" t="s">
        <v>25</v>
      </c>
      <c r="W70" s="42" t="s">
        <v>25</v>
      </c>
      <c r="X70" s="42" t="s">
        <v>67</v>
      </c>
      <c r="Y70" s="42" t="s">
        <v>67</v>
      </c>
      <c r="Z70" s="42" t="s">
        <v>67</v>
      </c>
      <c r="AA70" s="42" t="s">
        <v>67</v>
      </c>
      <c r="AB70" s="42" t="s">
        <v>67</v>
      </c>
      <c r="AC70" s="42" t="s">
        <v>8102</v>
      </c>
      <c r="AD70" s="42" t="s">
        <v>8102</v>
      </c>
      <c r="AE70" s="42" t="s">
        <v>7639</v>
      </c>
      <c r="AF70" s="42" t="s">
        <v>25</v>
      </c>
      <c r="AG70" s="42" t="s">
        <v>67</v>
      </c>
      <c r="AH70" s="42" t="s">
        <v>67</v>
      </c>
      <c r="AI70" s="47" t="s">
        <v>25</v>
      </c>
      <c r="AJ70" s="47" t="s">
        <v>25</v>
      </c>
      <c r="AK70" s="47" t="s">
        <v>25</v>
      </c>
      <c r="AL70" s="42" t="s">
        <v>8435</v>
      </c>
      <c r="AM70" s="176" t="s">
        <v>8435</v>
      </c>
      <c r="AO70" s="220"/>
      <c r="AP70" s="30"/>
      <c r="AQ70" s="251"/>
      <c r="AT70" s="30"/>
      <c r="AU70" s="30"/>
      <c r="AV70" s="30"/>
    </row>
    <row r="71" spans="1:48" ht="11.25" customHeight="1">
      <c r="A71" s="86" t="s">
        <v>435</v>
      </c>
      <c r="B71" s="62" t="s">
        <v>6153</v>
      </c>
      <c r="C71" s="62" t="s">
        <v>6272</v>
      </c>
      <c r="D71" s="62" t="s">
        <v>6204</v>
      </c>
      <c r="E71" s="62" t="s">
        <v>8656</v>
      </c>
      <c r="F71" s="62" t="s">
        <v>8656</v>
      </c>
      <c r="G71" s="62" t="s">
        <v>8656</v>
      </c>
      <c r="H71" s="63" t="s">
        <v>8593</v>
      </c>
      <c r="I71" s="63" t="s">
        <v>8593</v>
      </c>
      <c r="J71" s="63" t="s">
        <v>25</v>
      </c>
      <c r="K71" s="63" t="s">
        <v>6533</v>
      </c>
      <c r="L71" s="63" t="s">
        <v>6533</v>
      </c>
      <c r="M71" s="63" t="s">
        <v>6533</v>
      </c>
      <c r="N71" s="200" t="s">
        <v>6644</v>
      </c>
      <c r="O71" s="62" t="s">
        <v>6272</v>
      </c>
      <c r="P71" s="63" t="s">
        <v>6731</v>
      </c>
      <c r="Q71" s="63" t="s">
        <v>6973</v>
      </c>
      <c r="R71" s="63" t="s">
        <v>5138</v>
      </c>
      <c r="S71" s="63" t="s">
        <v>5138</v>
      </c>
      <c r="T71" s="63" t="s">
        <v>8018</v>
      </c>
      <c r="U71" s="63" t="s">
        <v>8018</v>
      </c>
      <c r="V71" s="111" t="s">
        <v>7887</v>
      </c>
      <c r="W71" s="111" t="s">
        <v>7887</v>
      </c>
      <c r="X71" s="111" t="s">
        <v>7997</v>
      </c>
      <c r="Y71" s="62" t="s">
        <v>6028</v>
      </c>
      <c r="Z71" s="62" t="s">
        <v>6028</v>
      </c>
      <c r="AA71" s="62" t="s">
        <v>6028</v>
      </c>
      <c r="AB71" s="62" t="s">
        <v>6028</v>
      </c>
      <c r="AC71" s="66" t="s">
        <v>8103</v>
      </c>
      <c r="AD71" s="66" t="s">
        <v>8103</v>
      </c>
      <c r="AE71" s="66" t="s">
        <v>7640</v>
      </c>
      <c r="AF71" s="63" t="s">
        <v>8377</v>
      </c>
      <c r="AG71" s="63" t="s">
        <v>8377</v>
      </c>
      <c r="AH71" s="63" t="s">
        <v>8377</v>
      </c>
      <c r="AI71" s="63" t="s">
        <v>25</v>
      </c>
      <c r="AJ71" s="62" t="s">
        <v>8230</v>
      </c>
      <c r="AK71" s="62" t="s">
        <v>8230</v>
      </c>
      <c r="AL71" s="62" t="s">
        <v>8436</v>
      </c>
      <c r="AM71" s="62" t="s">
        <v>8436</v>
      </c>
      <c r="AO71" s="220"/>
      <c r="AP71" s="30"/>
      <c r="AQ71" s="251"/>
    </row>
    <row r="72" spans="1:48" s="6" customFormat="1" ht="22.5" customHeight="1">
      <c r="A72" s="44" t="s">
        <v>3</v>
      </c>
      <c r="B72" s="47" t="s">
        <v>67</v>
      </c>
      <c r="C72" s="47" t="s">
        <v>67</v>
      </c>
      <c r="D72" s="47" t="s">
        <v>67</v>
      </c>
      <c r="E72" s="47" t="s">
        <v>67</v>
      </c>
      <c r="F72" s="47" t="s">
        <v>67</v>
      </c>
      <c r="G72" s="47" t="s">
        <v>67</v>
      </c>
      <c r="H72" s="47" t="s">
        <v>67</v>
      </c>
      <c r="I72" s="47" t="s">
        <v>67</v>
      </c>
      <c r="J72" s="47" t="s">
        <v>67</v>
      </c>
      <c r="K72" s="42" t="s">
        <v>67</v>
      </c>
      <c r="L72" s="42" t="s">
        <v>67</v>
      </c>
      <c r="M72" s="42" t="s">
        <v>67</v>
      </c>
      <c r="N72" s="42" t="s">
        <v>67</v>
      </c>
      <c r="O72" s="47" t="s">
        <v>67</v>
      </c>
      <c r="P72" s="42" t="s">
        <v>6730</v>
      </c>
      <c r="Q72" s="47" t="s">
        <v>67</v>
      </c>
      <c r="R72" s="47" t="s">
        <v>67</v>
      </c>
      <c r="S72" s="47" t="s">
        <v>67</v>
      </c>
      <c r="T72" s="47" t="s">
        <v>8016</v>
      </c>
      <c r="U72" s="47" t="s">
        <v>8016</v>
      </c>
      <c r="V72" s="47" t="s">
        <v>67</v>
      </c>
      <c r="W72" s="47" t="s">
        <v>67</v>
      </c>
      <c r="X72" s="47" t="s">
        <v>67</v>
      </c>
      <c r="Y72" s="42" t="s">
        <v>67</v>
      </c>
      <c r="Z72" s="42" t="s">
        <v>67</v>
      </c>
      <c r="AA72" s="42" t="s">
        <v>67</v>
      </c>
      <c r="AB72" s="42" t="s">
        <v>67</v>
      </c>
      <c r="AC72" s="47" t="s">
        <v>67</v>
      </c>
      <c r="AD72" s="47" t="s">
        <v>67</v>
      </c>
      <c r="AE72" s="42" t="s">
        <v>67</v>
      </c>
      <c r="AF72" s="47" t="s">
        <v>25</v>
      </c>
      <c r="AG72" s="47" t="s">
        <v>67</v>
      </c>
      <c r="AH72" s="47" t="s">
        <v>67</v>
      </c>
      <c r="AI72" s="47" t="s">
        <v>25</v>
      </c>
      <c r="AJ72" s="47" t="s">
        <v>67</v>
      </c>
      <c r="AK72" s="47" t="s">
        <v>67</v>
      </c>
      <c r="AL72" s="47" t="s">
        <v>67</v>
      </c>
      <c r="AM72" s="47" t="s">
        <v>67</v>
      </c>
      <c r="AO72" s="220"/>
      <c r="AP72" s="30"/>
      <c r="AQ72" s="251"/>
      <c r="AT72" s="30"/>
      <c r="AU72" s="30"/>
      <c r="AV72" s="30"/>
    </row>
    <row r="73" spans="1:48" ht="11.25" customHeight="1">
      <c r="A73" s="86" t="s">
        <v>435</v>
      </c>
      <c r="B73" s="62" t="s">
        <v>6154</v>
      </c>
      <c r="C73" s="62" t="s">
        <v>6154</v>
      </c>
      <c r="D73" s="62" t="s">
        <v>6203</v>
      </c>
      <c r="E73" s="62" t="s">
        <v>8656</v>
      </c>
      <c r="F73" s="62" t="s">
        <v>8656</v>
      </c>
      <c r="G73" s="62" t="s">
        <v>8656</v>
      </c>
      <c r="H73" s="63" t="s">
        <v>8595</v>
      </c>
      <c r="I73" s="63" t="s">
        <v>8595</v>
      </c>
      <c r="J73" s="63" t="s">
        <v>8595</v>
      </c>
      <c r="K73" s="63" t="s">
        <v>6533</v>
      </c>
      <c r="L73" s="63" t="s">
        <v>6533</v>
      </c>
      <c r="M73" s="63" t="s">
        <v>6533</v>
      </c>
      <c r="N73" s="63" t="s">
        <v>701</v>
      </c>
      <c r="O73" s="62" t="s">
        <v>6154</v>
      </c>
      <c r="P73" s="63" t="s">
        <v>6731</v>
      </c>
      <c r="Q73" s="63" t="s">
        <v>6963</v>
      </c>
      <c r="R73" s="63" t="s">
        <v>5138</v>
      </c>
      <c r="S73" s="63" t="s">
        <v>5138</v>
      </c>
      <c r="T73" s="63" t="s">
        <v>8017</v>
      </c>
      <c r="U73" s="63" t="s">
        <v>8017</v>
      </c>
      <c r="V73" s="111" t="s">
        <v>7887</v>
      </c>
      <c r="W73" s="111" t="s">
        <v>7887</v>
      </c>
      <c r="X73" s="111" t="s">
        <v>7887</v>
      </c>
      <c r="Y73" s="62" t="s">
        <v>6028</v>
      </c>
      <c r="Z73" s="62" t="s">
        <v>6028</v>
      </c>
      <c r="AA73" s="62" t="s">
        <v>6028</v>
      </c>
      <c r="AB73" s="62" t="s">
        <v>6028</v>
      </c>
      <c r="AC73" s="66" t="s">
        <v>8101</v>
      </c>
      <c r="AD73" s="66" t="s">
        <v>8101</v>
      </c>
      <c r="AE73" s="66" t="s">
        <v>7640</v>
      </c>
      <c r="AF73" s="63" t="s">
        <v>8377</v>
      </c>
      <c r="AG73" s="63" t="s">
        <v>8377</v>
      </c>
      <c r="AH73" s="63" t="s">
        <v>8377</v>
      </c>
      <c r="AI73" s="63" t="s">
        <v>25</v>
      </c>
      <c r="AJ73" s="62" t="s">
        <v>8301</v>
      </c>
      <c r="AK73" s="62" t="s">
        <v>8229</v>
      </c>
      <c r="AL73" s="62" t="s">
        <v>8437</v>
      </c>
      <c r="AM73" s="62" t="s">
        <v>8437</v>
      </c>
      <c r="AO73" s="220"/>
      <c r="AP73" s="30"/>
      <c r="AQ73" s="251"/>
    </row>
    <row r="74" spans="1:48" ht="12" customHeight="1">
      <c r="A74" s="93"/>
      <c r="B74" s="58"/>
      <c r="C74" s="58"/>
      <c r="D74" s="58"/>
      <c r="E74" s="58"/>
      <c r="F74" s="58"/>
      <c r="G74" s="58"/>
      <c r="H74" s="58"/>
      <c r="I74" s="58"/>
      <c r="J74" s="58"/>
      <c r="K74" s="58"/>
      <c r="L74" s="58"/>
      <c r="M74" s="58"/>
      <c r="N74" s="58"/>
      <c r="O74" s="58"/>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O74" s="220"/>
      <c r="AP74" s="30"/>
      <c r="AQ74" s="251"/>
    </row>
    <row r="75" spans="1:48" s="241" customFormat="1" ht="22.5" customHeight="1">
      <c r="A75" s="83" t="s">
        <v>7397</v>
      </c>
      <c r="B75" s="80" t="str">
        <f>B1</f>
        <v>ADCURI Basis-Schutz</v>
      </c>
      <c r="C75" s="80" t="str">
        <f t="shared" ref="C75:AM75" si="4">C1</f>
        <v>ADCURI Premium-Schutz</v>
      </c>
      <c r="D75" s="80" t="str">
        <f t="shared" si="4"/>
        <v>ADCURI Top-Schutz</v>
      </c>
      <c r="E75" s="80" t="str">
        <f t="shared" si="4"/>
        <v>Allianz Basis</v>
      </c>
      <c r="F75" s="80" t="str">
        <f t="shared" si="4"/>
        <v>Allianz Komfort</v>
      </c>
      <c r="G75" s="80" t="str">
        <f t="shared" si="4"/>
        <v>Allianz Premium</v>
      </c>
      <c r="H75" s="80" t="str">
        <f t="shared" si="4"/>
        <v>Alte Leipziger classic</v>
      </c>
      <c r="I75" s="80" t="str">
        <f t="shared" si="4"/>
        <v>Alte Leipziger comfort</v>
      </c>
      <c r="J75" s="80" t="str">
        <f t="shared" si="4"/>
        <v>Alte Leipziger compact</v>
      </c>
      <c r="K75" s="80" t="str">
        <f t="shared" si="4"/>
        <v>ARAG Basis</v>
      </c>
      <c r="L75" s="80" t="str">
        <f t="shared" si="4"/>
        <v>ARAG Komfort</v>
      </c>
      <c r="M75" s="80" t="str">
        <f t="shared" si="4"/>
        <v>ARAG Premium</v>
      </c>
      <c r="N75" s="80" t="str">
        <f t="shared" si="4"/>
        <v>AXA BOXflex</v>
      </c>
      <c r="O75" s="80" t="str">
        <f t="shared" si="4"/>
        <v>Barmeia Premium</v>
      </c>
      <c r="P75" s="80" t="str">
        <f t="shared" si="4"/>
        <v>Basler Ambiente Top</v>
      </c>
      <c r="Q75" s="80" t="str">
        <f t="shared" si="4"/>
        <v>Concordia Sorglos</v>
      </c>
      <c r="R75" s="80" t="str">
        <f t="shared" si="4"/>
        <v>Debeka Comfort</v>
      </c>
      <c r="S75" s="80" t="str">
        <f t="shared" si="4"/>
        <v>Debeka Comfort Plus</v>
      </c>
      <c r="T75" s="80" t="str">
        <f t="shared" si="4"/>
        <v>ERGO Best</v>
      </c>
      <c r="U75" s="80" t="str">
        <f t="shared" ref="U75" si="5">U1</f>
        <v>ERGO Smart</v>
      </c>
      <c r="V75" s="80" t="str">
        <f t="shared" si="4"/>
        <v>Gothaer Basis</v>
      </c>
      <c r="W75" s="80" t="str">
        <f t="shared" si="4"/>
        <v>Gothaer Plus</v>
      </c>
      <c r="X75" s="80" t="str">
        <f t="shared" si="4"/>
        <v>Gothaer Premium</v>
      </c>
      <c r="Y75" s="80" t="str">
        <f t="shared" si="4"/>
        <v>HK Einfach Besser</v>
      </c>
      <c r="Z75" s="80" t="str">
        <f t="shared" si="4"/>
        <v>HK Einfach Besser Plus</v>
      </c>
      <c r="AA75" s="80" t="str">
        <f t="shared" si="4"/>
        <v>HK Einfach Gut</v>
      </c>
      <c r="AB75" s="80" t="str">
        <f t="shared" si="4"/>
        <v>HK Einfach Komplett</v>
      </c>
      <c r="AC75" s="80" t="str">
        <f t="shared" si="4"/>
        <v>HUK Classic</v>
      </c>
      <c r="AD75" s="80" t="str">
        <f t="shared" si="4"/>
        <v>HUK Plus</v>
      </c>
      <c r="AE75" s="80" t="str">
        <f t="shared" si="4"/>
        <v>Interrisk XXL</v>
      </c>
      <c r="AF75" s="80" t="str">
        <f t="shared" si="4"/>
        <v>ITL Classic</v>
      </c>
      <c r="AG75" s="80" t="str">
        <f t="shared" si="4"/>
        <v>ITL Eurosecure Plus</v>
      </c>
      <c r="AH75" s="80" t="str">
        <f t="shared" si="4"/>
        <v>ITL Infinitus</v>
      </c>
      <c r="AI75" s="80" t="str">
        <f t="shared" si="4"/>
        <v>Keine</v>
      </c>
      <c r="AJ75" s="80" t="str">
        <f t="shared" si="4"/>
        <v>RUV PrivatPolice Classic</v>
      </c>
      <c r="AK75" s="80" t="str">
        <f t="shared" si="4"/>
        <v>RUV PrivatPolice Comfort</v>
      </c>
      <c r="AL75" s="80" t="str">
        <f t="shared" si="4"/>
        <v>VHV Klassik Garant</v>
      </c>
      <c r="AM75" s="80" t="str">
        <f t="shared" si="4"/>
        <v>VHV Klassik Garant Exklusiv</v>
      </c>
      <c r="AO75" s="242"/>
      <c r="AP75" s="139"/>
      <c r="AQ75" s="251"/>
      <c r="AT75" s="139"/>
      <c r="AU75" s="139"/>
      <c r="AV75" s="139"/>
    </row>
    <row r="76" spans="1:48" s="6" customFormat="1" ht="20.100000000000001" customHeight="1">
      <c r="A76" s="44" t="s">
        <v>43</v>
      </c>
      <c r="B76" s="47" t="s">
        <v>5130</v>
      </c>
      <c r="C76" s="47" t="s">
        <v>67</v>
      </c>
      <c r="D76" s="47" t="s">
        <v>67</v>
      </c>
      <c r="E76" s="42" t="s">
        <v>67</v>
      </c>
      <c r="F76" s="42" t="s">
        <v>67</v>
      </c>
      <c r="G76" s="42" t="s">
        <v>67</v>
      </c>
      <c r="H76" s="42" t="s">
        <v>67</v>
      </c>
      <c r="I76" s="42" t="s">
        <v>67</v>
      </c>
      <c r="J76" s="42" t="s">
        <v>8597</v>
      </c>
      <c r="K76" s="47" t="s">
        <v>67</v>
      </c>
      <c r="L76" s="47" t="s">
        <v>67</v>
      </c>
      <c r="M76" s="47" t="s">
        <v>67</v>
      </c>
      <c r="N76" s="47" t="s">
        <v>67</v>
      </c>
      <c r="O76" s="47" t="s">
        <v>67</v>
      </c>
      <c r="P76" s="47" t="s">
        <v>67</v>
      </c>
      <c r="Q76" s="42" t="s">
        <v>67</v>
      </c>
      <c r="R76" s="42" t="s">
        <v>25</v>
      </c>
      <c r="S76" s="42" t="s">
        <v>7068</v>
      </c>
      <c r="T76" s="42" t="s">
        <v>8010</v>
      </c>
      <c r="U76" s="42" t="s">
        <v>8010</v>
      </c>
      <c r="V76" s="42" t="s">
        <v>67</v>
      </c>
      <c r="W76" s="42" t="s">
        <v>67</v>
      </c>
      <c r="X76" s="42" t="s">
        <v>67</v>
      </c>
      <c r="Y76" s="42" t="s">
        <v>67</v>
      </c>
      <c r="Z76" s="42" t="s">
        <v>67</v>
      </c>
      <c r="AA76" s="42" t="s">
        <v>67</v>
      </c>
      <c r="AB76" s="42" t="s">
        <v>67</v>
      </c>
      <c r="AC76" s="42" t="s">
        <v>25</v>
      </c>
      <c r="AD76" s="47"/>
      <c r="AE76" s="42" t="s">
        <v>67</v>
      </c>
      <c r="AF76" s="47" t="s">
        <v>302</v>
      </c>
      <c r="AG76" s="42" t="s">
        <v>67</v>
      </c>
      <c r="AH76" s="42" t="s">
        <v>67</v>
      </c>
      <c r="AI76" s="47" t="s">
        <v>25</v>
      </c>
      <c r="AJ76" s="176" t="s">
        <v>67</v>
      </c>
      <c r="AK76" s="176" t="s">
        <v>67</v>
      </c>
      <c r="AL76" s="176" t="s">
        <v>67</v>
      </c>
      <c r="AM76" s="176" t="s">
        <v>67</v>
      </c>
      <c r="AO76" s="215"/>
      <c r="AP76" s="30"/>
      <c r="AQ76" s="251"/>
      <c r="AT76" s="30"/>
      <c r="AU76" s="30"/>
      <c r="AV76" s="30"/>
    </row>
    <row r="77" spans="1:48" ht="24.75" customHeight="1">
      <c r="A77" s="86" t="s">
        <v>435</v>
      </c>
      <c r="B77" s="62" t="s">
        <v>6156</v>
      </c>
      <c r="C77" s="62" t="s">
        <v>6156</v>
      </c>
      <c r="D77" s="62" t="s">
        <v>6156</v>
      </c>
      <c r="E77" s="62" t="s">
        <v>8657</v>
      </c>
      <c r="F77" s="62" t="s">
        <v>8657</v>
      </c>
      <c r="G77" s="62" t="s">
        <v>8657</v>
      </c>
      <c r="H77" s="62" t="s">
        <v>8596</v>
      </c>
      <c r="I77" s="62" t="s">
        <v>8596</v>
      </c>
      <c r="J77" s="62" t="s">
        <v>8596</v>
      </c>
      <c r="K77" s="63" t="s">
        <v>6550</v>
      </c>
      <c r="L77" s="63" t="s">
        <v>6550</v>
      </c>
      <c r="M77" s="63" t="s">
        <v>6550</v>
      </c>
      <c r="N77" s="200" t="s">
        <v>6651</v>
      </c>
      <c r="O77" s="62" t="s">
        <v>6156</v>
      </c>
      <c r="P77" s="63" t="s">
        <v>6737</v>
      </c>
      <c r="Q77" s="63" t="s">
        <v>6982</v>
      </c>
      <c r="R77" s="63" t="s">
        <v>25</v>
      </c>
      <c r="S77" s="63" t="s">
        <v>5140</v>
      </c>
      <c r="T77" s="63" t="s">
        <v>8764</v>
      </c>
      <c r="U77" s="63" t="s">
        <v>8764</v>
      </c>
      <c r="V77" s="111" t="s">
        <v>7891</v>
      </c>
      <c r="W77" s="111" t="s">
        <v>7891</v>
      </c>
      <c r="X77" s="111" t="s">
        <v>7891</v>
      </c>
      <c r="Y77" s="62" t="s">
        <v>6035</v>
      </c>
      <c r="Z77" s="62" t="s">
        <v>6035</v>
      </c>
      <c r="AA77" s="62" t="s">
        <v>6035</v>
      </c>
      <c r="AB77" s="62" t="s">
        <v>6035</v>
      </c>
      <c r="AC77" s="66"/>
      <c r="AD77" s="66"/>
      <c r="AE77" s="66" t="s">
        <v>7641</v>
      </c>
      <c r="AF77" s="63" t="s">
        <v>8385</v>
      </c>
      <c r="AG77" s="63" t="s">
        <v>8381</v>
      </c>
      <c r="AH77" s="63" t="s">
        <v>8381</v>
      </c>
      <c r="AI77" s="63" t="s">
        <v>25</v>
      </c>
      <c r="AJ77" s="62" t="s">
        <v>8257</v>
      </c>
      <c r="AK77" s="62" t="s">
        <v>8257</v>
      </c>
      <c r="AL77" s="62" t="s">
        <v>5966</v>
      </c>
      <c r="AM77" s="62" t="s">
        <v>5966</v>
      </c>
      <c r="AP77" s="30"/>
      <c r="AQ77" s="251"/>
    </row>
    <row r="78" spans="1:48" s="6" customFormat="1" ht="20.100000000000001" customHeight="1">
      <c r="A78" s="44" t="s">
        <v>7406</v>
      </c>
      <c r="B78" s="47" t="s">
        <v>5130</v>
      </c>
      <c r="C78" s="29" t="s">
        <v>7509</v>
      </c>
      <c r="D78" s="29" t="s">
        <v>7509</v>
      </c>
      <c r="E78" s="42" t="s">
        <v>67</v>
      </c>
      <c r="F78" s="42" t="s">
        <v>67</v>
      </c>
      <c r="G78" s="42" t="s">
        <v>67</v>
      </c>
      <c r="H78" s="42" t="s">
        <v>67</v>
      </c>
      <c r="I78" s="42" t="s">
        <v>67</v>
      </c>
      <c r="J78" s="42" t="s">
        <v>25</v>
      </c>
      <c r="K78" s="47" t="s">
        <v>6549</v>
      </c>
      <c r="L78" s="47" t="s">
        <v>6549</v>
      </c>
      <c r="M78" s="47" t="s">
        <v>6549</v>
      </c>
      <c r="N78" s="47" t="s">
        <v>67</v>
      </c>
      <c r="O78" s="29" t="s">
        <v>7509</v>
      </c>
      <c r="P78" s="47" t="s">
        <v>67</v>
      </c>
      <c r="Q78" s="42" t="s">
        <v>67</v>
      </c>
      <c r="R78" s="42" t="s">
        <v>25</v>
      </c>
      <c r="S78" s="42" t="s">
        <v>7068</v>
      </c>
      <c r="T78" s="42" t="s">
        <v>8010</v>
      </c>
      <c r="U78" s="42" t="s">
        <v>8010</v>
      </c>
      <c r="V78" s="29" t="s">
        <v>7892</v>
      </c>
      <c r="W78" s="29" t="s">
        <v>7892</v>
      </c>
      <c r="X78" s="29" t="s">
        <v>7892</v>
      </c>
      <c r="Y78" s="29" t="s">
        <v>67</v>
      </c>
      <c r="Z78" s="29" t="s">
        <v>67</v>
      </c>
      <c r="AA78" s="29" t="s">
        <v>67</v>
      </c>
      <c r="AB78" s="29" t="s">
        <v>67</v>
      </c>
      <c r="AC78" s="42" t="s">
        <v>25</v>
      </c>
      <c r="AD78" s="47" t="s">
        <v>67</v>
      </c>
      <c r="AE78" s="29" t="s">
        <v>67</v>
      </c>
      <c r="AF78" s="42" t="s">
        <v>7730</v>
      </c>
      <c r="AG78" s="42" t="s">
        <v>67</v>
      </c>
      <c r="AH78" s="42" t="s">
        <v>67</v>
      </c>
      <c r="AI78" s="47" t="s">
        <v>25</v>
      </c>
      <c r="AJ78" s="42" t="s">
        <v>8302</v>
      </c>
      <c r="AK78" s="42" t="s">
        <v>8258</v>
      </c>
      <c r="AL78" s="42" t="s">
        <v>7803</v>
      </c>
      <c r="AM78" s="42" t="s">
        <v>7803</v>
      </c>
      <c r="AO78" s="215"/>
      <c r="AP78" s="30"/>
      <c r="AQ78" s="248"/>
      <c r="AT78" s="30"/>
      <c r="AU78" s="30"/>
      <c r="AV78" s="30"/>
    </row>
    <row r="79" spans="1:48" ht="21" customHeight="1">
      <c r="A79" s="86" t="s">
        <v>435</v>
      </c>
      <c r="B79" s="62" t="s">
        <v>6156</v>
      </c>
      <c r="C79" s="62" t="s">
        <v>6156</v>
      </c>
      <c r="D79" s="62" t="s">
        <v>6156</v>
      </c>
      <c r="E79" s="62" t="s">
        <v>8657</v>
      </c>
      <c r="F79" s="62" t="s">
        <v>8657</v>
      </c>
      <c r="G79" s="62" t="s">
        <v>8657</v>
      </c>
      <c r="H79" s="62" t="s">
        <v>8596</v>
      </c>
      <c r="I79" s="62" t="s">
        <v>8596</v>
      </c>
      <c r="J79" s="62" t="s">
        <v>25</v>
      </c>
      <c r="K79" s="63" t="s">
        <v>6548</v>
      </c>
      <c r="L79" s="63" t="s">
        <v>6548</v>
      </c>
      <c r="M79" s="63" t="s">
        <v>6548</v>
      </c>
      <c r="N79" s="200" t="s">
        <v>6651</v>
      </c>
      <c r="O79" s="62" t="s">
        <v>6156</v>
      </c>
      <c r="P79" s="63" t="s">
        <v>6737</v>
      </c>
      <c r="Q79" s="63" t="s">
        <v>6982</v>
      </c>
      <c r="R79" s="63" t="s">
        <v>25</v>
      </c>
      <c r="S79" s="63" t="s">
        <v>5140</v>
      </c>
      <c r="T79" s="63" t="s">
        <v>8764</v>
      </c>
      <c r="U79" s="63" t="s">
        <v>8764</v>
      </c>
      <c r="V79" s="111" t="s">
        <v>7891</v>
      </c>
      <c r="W79" s="111" t="s">
        <v>7891</v>
      </c>
      <c r="X79" s="111" t="s">
        <v>7891</v>
      </c>
      <c r="Y79" s="62" t="s">
        <v>6035</v>
      </c>
      <c r="Z79" s="62" t="s">
        <v>6035</v>
      </c>
      <c r="AA79" s="62" t="s">
        <v>6035</v>
      </c>
      <c r="AB79" s="62" t="s">
        <v>6035</v>
      </c>
      <c r="AC79" s="66"/>
      <c r="AD79" s="66" t="s">
        <v>8104</v>
      </c>
      <c r="AE79" s="66" t="s">
        <v>7641</v>
      </c>
      <c r="AF79" s="63" t="s">
        <v>8385</v>
      </c>
      <c r="AG79" s="63" t="s">
        <v>8381</v>
      </c>
      <c r="AH79" s="63" t="s">
        <v>8381</v>
      </c>
      <c r="AI79" s="63" t="s">
        <v>25</v>
      </c>
      <c r="AJ79" s="62" t="s">
        <v>8259</v>
      </c>
      <c r="AK79" s="62" t="s">
        <v>8259</v>
      </c>
      <c r="AL79" s="62" t="s">
        <v>5899</v>
      </c>
      <c r="AM79" s="62" t="s">
        <v>5899</v>
      </c>
      <c r="AP79" s="30"/>
      <c r="AQ79" s="251"/>
    </row>
    <row r="80" spans="1:48" s="6" customFormat="1" ht="266.25" customHeight="1">
      <c r="A80" s="44" t="s">
        <v>1881</v>
      </c>
      <c r="B80" s="42" t="s">
        <v>25</v>
      </c>
      <c r="C80" s="29" t="s">
        <v>7479</v>
      </c>
      <c r="D80" s="29" t="s">
        <v>8701</v>
      </c>
      <c r="E80" s="29" t="s">
        <v>25</v>
      </c>
      <c r="F80" s="42" t="s">
        <v>8659</v>
      </c>
      <c r="G80" s="42" t="s">
        <v>8659</v>
      </c>
      <c r="H80" s="178" t="s">
        <v>7495</v>
      </c>
      <c r="I80" s="178" t="s">
        <v>7494</v>
      </c>
      <c r="J80" s="29" t="s">
        <v>25</v>
      </c>
      <c r="K80" s="42" t="s">
        <v>5130</v>
      </c>
      <c r="L80" s="42" t="s">
        <v>5130</v>
      </c>
      <c r="M80" s="42" t="s">
        <v>6547</v>
      </c>
      <c r="N80" s="42" t="s">
        <v>6649</v>
      </c>
      <c r="O80" s="29" t="s">
        <v>7479</v>
      </c>
      <c r="P80" s="42" t="s">
        <v>7502</v>
      </c>
      <c r="Q80" s="42" t="s">
        <v>6980</v>
      </c>
      <c r="R80" s="42" t="s">
        <v>25</v>
      </c>
      <c r="S80" s="42" t="s">
        <v>7065</v>
      </c>
      <c r="T80" s="42" t="s">
        <v>8765</v>
      </c>
      <c r="U80" s="42" t="s">
        <v>8765</v>
      </c>
      <c r="V80" s="42" t="s">
        <v>7893</v>
      </c>
      <c r="W80" s="42" t="s">
        <v>7989</v>
      </c>
      <c r="X80" s="42" t="s">
        <v>7989</v>
      </c>
      <c r="Y80" s="29" t="s">
        <v>7413</v>
      </c>
      <c r="Z80" s="29" t="s">
        <v>7413</v>
      </c>
      <c r="AA80" s="29" t="s">
        <v>25</v>
      </c>
      <c r="AB80" s="29" t="s">
        <v>7413</v>
      </c>
      <c r="AC80" s="42" t="s">
        <v>25</v>
      </c>
      <c r="AD80" s="29" t="s">
        <v>8555</v>
      </c>
      <c r="AE80" s="176" t="s">
        <v>7642</v>
      </c>
      <c r="AF80" s="42" t="s">
        <v>25</v>
      </c>
      <c r="AG80" s="42" t="s">
        <v>25</v>
      </c>
      <c r="AH80" s="42" t="s">
        <v>8383</v>
      </c>
      <c r="AI80" s="47" t="s">
        <v>5677</v>
      </c>
      <c r="AJ80" s="42" t="s">
        <v>8262</v>
      </c>
      <c r="AK80" s="42" t="s">
        <v>8261</v>
      </c>
      <c r="AL80" s="42" t="s">
        <v>25</v>
      </c>
      <c r="AM80" s="247" t="s">
        <v>8438</v>
      </c>
      <c r="AO80" s="215"/>
      <c r="AP80" s="30"/>
      <c r="AQ80" s="248"/>
      <c r="AT80" s="30"/>
      <c r="AU80" s="30"/>
      <c r="AV80" s="30"/>
    </row>
    <row r="81" spans="1:48" ht="21" customHeight="1">
      <c r="A81" s="86" t="s">
        <v>435</v>
      </c>
      <c r="B81" s="63" t="s">
        <v>25</v>
      </c>
      <c r="C81" s="62" t="s">
        <v>8700</v>
      </c>
      <c r="D81" s="62" t="s">
        <v>5262</v>
      </c>
      <c r="E81" s="62" t="s">
        <v>25</v>
      </c>
      <c r="F81" s="62" t="s">
        <v>8658</v>
      </c>
      <c r="G81" s="62" t="s">
        <v>8658</v>
      </c>
      <c r="H81" s="62" t="s">
        <v>8600</v>
      </c>
      <c r="I81" s="62" t="s">
        <v>8600</v>
      </c>
      <c r="J81" s="62" t="s">
        <v>25</v>
      </c>
      <c r="K81" s="63" t="s">
        <v>6548</v>
      </c>
      <c r="L81" s="63" t="s">
        <v>6548</v>
      </c>
      <c r="M81" s="63" t="s">
        <v>6548</v>
      </c>
      <c r="N81" s="200" t="s">
        <v>6650</v>
      </c>
      <c r="O81" s="62" t="s">
        <v>8700</v>
      </c>
      <c r="P81" s="63" t="s">
        <v>6736</v>
      </c>
      <c r="Q81" s="63" t="s">
        <v>6981</v>
      </c>
      <c r="R81" s="63" t="s">
        <v>25</v>
      </c>
      <c r="S81" s="63" t="s">
        <v>7066</v>
      </c>
      <c r="T81" s="63" t="s">
        <v>8764</v>
      </c>
      <c r="U81" s="63" t="s">
        <v>8764</v>
      </c>
      <c r="V81" s="111" t="s">
        <v>7894</v>
      </c>
      <c r="W81" s="118" t="s">
        <v>7990</v>
      </c>
      <c r="X81" s="118" t="s">
        <v>7990</v>
      </c>
      <c r="Y81" s="62" t="s">
        <v>6090</v>
      </c>
      <c r="Z81" s="62" t="s">
        <v>6090</v>
      </c>
      <c r="AA81" s="62" t="s">
        <v>25</v>
      </c>
      <c r="AB81" s="62" t="s">
        <v>6090</v>
      </c>
      <c r="AC81" s="66" t="s">
        <v>25</v>
      </c>
      <c r="AD81" s="66" t="s">
        <v>8105</v>
      </c>
      <c r="AE81" s="66" t="s">
        <v>7643</v>
      </c>
      <c r="AF81" s="42" t="s">
        <v>25</v>
      </c>
      <c r="AG81" s="42" t="s">
        <v>25</v>
      </c>
      <c r="AH81" s="63" t="s">
        <v>8382</v>
      </c>
      <c r="AI81" s="63" t="s">
        <v>25</v>
      </c>
      <c r="AJ81" s="62" t="s">
        <v>8260</v>
      </c>
      <c r="AK81" s="62" t="s">
        <v>8260</v>
      </c>
      <c r="AL81" s="62" t="s">
        <v>25</v>
      </c>
      <c r="AM81" s="62" t="s">
        <v>5965</v>
      </c>
      <c r="AP81" s="30"/>
      <c r="AQ81" s="251"/>
    </row>
    <row r="82" spans="1:48" s="6" customFormat="1" ht="57" customHeight="1">
      <c r="A82" s="44" t="s">
        <v>44</v>
      </c>
      <c r="B82" s="42" t="s">
        <v>7895</v>
      </c>
      <c r="C82" s="42" t="s">
        <v>7896</v>
      </c>
      <c r="D82" s="42" t="s">
        <v>7895</v>
      </c>
      <c r="E82" s="42" t="s">
        <v>8661</v>
      </c>
      <c r="F82" s="42" t="s">
        <v>8661</v>
      </c>
      <c r="G82" s="42" t="s">
        <v>8661</v>
      </c>
      <c r="H82" s="42" t="s">
        <v>4734</v>
      </c>
      <c r="I82" s="42" t="s">
        <v>4735</v>
      </c>
      <c r="J82" s="42" t="s">
        <v>4815</v>
      </c>
      <c r="K82" s="42" t="s">
        <v>6553</v>
      </c>
      <c r="L82" s="42" t="s">
        <v>6553</v>
      </c>
      <c r="M82" s="42" t="s">
        <v>6553</v>
      </c>
      <c r="N82" s="42" t="s">
        <v>6655</v>
      </c>
      <c r="O82" s="42" t="s">
        <v>7896</v>
      </c>
      <c r="P82" s="42" t="s">
        <v>6741</v>
      </c>
      <c r="Q82" s="42" t="s">
        <v>7407</v>
      </c>
      <c r="R82" s="42" t="s">
        <v>7069</v>
      </c>
      <c r="S82" s="42" t="s">
        <v>7069</v>
      </c>
      <c r="T82" s="42" t="s">
        <v>67</v>
      </c>
      <c r="U82" s="42" t="s">
        <v>67</v>
      </c>
      <c r="V82" s="42" t="s">
        <v>7895</v>
      </c>
      <c r="W82" s="42" t="s">
        <v>7895</v>
      </c>
      <c r="X82" s="42" t="s">
        <v>7895</v>
      </c>
      <c r="Y82" s="42" t="s">
        <v>6038</v>
      </c>
      <c r="Z82" s="42" t="s">
        <v>6038</v>
      </c>
      <c r="AA82" s="42" t="s">
        <v>6038</v>
      </c>
      <c r="AB82" s="42" t="s">
        <v>6113</v>
      </c>
      <c r="AC82" s="42" t="s">
        <v>8107</v>
      </c>
      <c r="AD82" s="42" t="s">
        <v>8107</v>
      </c>
      <c r="AE82" s="176" t="s">
        <v>7645</v>
      </c>
      <c r="AF82" s="42" t="s">
        <v>6113</v>
      </c>
      <c r="AG82" s="42" t="s">
        <v>6113</v>
      </c>
      <c r="AH82" s="42" t="s">
        <v>6113</v>
      </c>
      <c r="AI82" s="47" t="s">
        <v>25</v>
      </c>
      <c r="AJ82" s="42" t="s">
        <v>8286</v>
      </c>
      <c r="AK82" s="42" t="s">
        <v>8286</v>
      </c>
      <c r="AL82" s="42" t="s">
        <v>7804</v>
      </c>
      <c r="AM82" s="42" t="s">
        <v>7804</v>
      </c>
      <c r="AO82" s="215"/>
      <c r="AP82" s="30"/>
      <c r="AQ82" s="251"/>
      <c r="AT82" s="30"/>
      <c r="AU82" s="30"/>
      <c r="AV82" s="30"/>
    </row>
    <row r="83" spans="1:48" ht="19.5" customHeight="1">
      <c r="A83" s="86" t="s">
        <v>435</v>
      </c>
      <c r="B83" s="62" t="s">
        <v>6157</v>
      </c>
      <c r="C83" s="62" t="s">
        <v>6157</v>
      </c>
      <c r="D83" s="62" t="s">
        <v>6157</v>
      </c>
      <c r="E83" s="62" t="s">
        <v>8660</v>
      </c>
      <c r="F83" s="62" t="s">
        <v>8660</v>
      </c>
      <c r="G83" s="62" t="s">
        <v>8660</v>
      </c>
      <c r="H83" s="62" t="s">
        <v>8598</v>
      </c>
      <c r="I83" s="62" t="s">
        <v>8598</v>
      </c>
      <c r="J83" s="62" t="s">
        <v>8598</v>
      </c>
      <c r="K83" s="63" t="s">
        <v>6555</v>
      </c>
      <c r="L83" s="63" t="s">
        <v>6555</v>
      </c>
      <c r="M83" s="63" t="s">
        <v>6555</v>
      </c>
      <c r="N83" s="200" t="s">
        <v>6656</v>
      </c>
      <c r="O83" s="62" t="s">
        <v>6157</v>
      </c>
      <c r="P83" s="63" t="s">
        <v>6740</v>
      </c>
      <c r="Q83" s="63" t="s">
        <v>6988</v>
      </c>
      <c r="R83" s="63" t="s">
        <v>7070</v>
      </c>
      <c r="S83" s="63" t="s">
        <v>7070</v>
      </c>
      <c r="T83" s="63" t="s">
        <v>8049</v>
      </c>
      <c r="U83" s="63" t="s">
        <v>8049</v>
      </c>
      <c r="V83" s="111" t="s">
        <v>7897</v>
      </c>
      <c r="W83" s="111" t="s">
        <v>7897</v>
      </c>
      <c r="X83" s="111" t="s">
        <v>7897</v>
      </c>
      <c r="Y83" s="62" t="s">
        <v>6039</v>
      </c>
      <c r="Z83" s="62" t="s">
        <v>6039</v>
      </c>
      <c r="AA83" s="62" t="s">
        <v>6039</v>
      </c>
      <c r="AB83" s="62" t="s">
        <v>6114</v>
      </c>
      <c r="AC83" s="66" t="s">
        <v>8106</v>
      </c>
      <c r="AD83" s="66" t="s">
        <v>8106</v>
      </c>
      <c r="AE83" s="66" t="s">
        <v>7644</v>
      </c>
      <c r="AF83" s="63" t="s">
        <v>8384</v>
      </c>
      <c r="AG83" s="63" t="s">
        <v>8384</v>
      </c>
      <c r="AH83" s="63" t="s">
        <v>8384</v>
      </c>
      <c r="AI83" s="63" t="s">
        <v>25</v>
      </c>
      <c r="AJ83" s="62" t="s">
        <v>8303</v>
      </c>
      <c r="AK83" s="62" t="s">
        <v>8287</v>
      </c>
      <c r="AL83" s="62" t="s">
        <v>5900</v>
      </c>
      <c r="AM83" s="62" t="s">
        <v>5900</v>
      </c>
      <c r="AP83" s="30"/>
      <c r="AQ83" s="251"/>
    </row>
    <row r="84" spans="1:48" s="6" customFormat="1" ht="20.100000000000001" customHeight="1">
      <c r="A84" s="44" t="s">
        <v>2260</v>
      </c>
      <c r="B84" s="42" t="s">
        <v>25</v>
      </c>
      <c r="C84" s="42" t="s">
        <v>6287</v>
      </c>
      <c r="D84" s="42" t="s">
        <v>25</v>
      </c>
      <c r="E84" s="42" t="s">
        <v>25</v>
      </c>
      <c r="F84" s="42" t="s">
        <v>25</v>
      </c>
      <c r="G84" s="42" t="s">
        <v>25</v>
      </c>
      <c r="H84" s="42" t="s">
        <v>3419</v>
      </c>
      <c r="I84" s="42" t="s">
        <v>3420</v>
      </c>
      <c r="J84" s="42" t="s">
        <v>4732</v>
      </c>
      <c r="K84" s="42" t="s">
        <v>25</v>
      </c>
      <c r="L84" s="42" t="s">
        <v>25</v>
      </c>
      <c r="M84" s="42" t="s">
        <v>90</v>
      </c>
      <c r="N84" s="42" t="s">
        <v>0</v>
      </c>
      <c r="O84" s="42" t="s">
        <v>6287</v>
      </c>
      <c r="P84" s="42" t="s">
        <v>5430</v>
      </c>
      <c r="Q84" s="176" t="s">
        <v>7029</v>
      </c>
      <c r="R84" s="42" t="s">
        <v>25</v>
      </c>
      <c r="S84" s="42" t="s">
        <v>25</v>
      </c>
      <c r="T84" s="42" t="s">
        <v>0</v>
      </c>
      <c r="U84" s="42" t="s">
        <v>0</v>
      </c>
      <c r="V84" s="42" t="s">
        <v>25</v>
      </c>
      <c r="W84" s="42" t="s">
        <v>25</v>
      </c>
      <c r="X84" s="42" t="s">
        <v>90</v>
      </c>
      <c r="Y84" s="42" t="s">
        <v>5945</v>
      </c>
      <c r="Z84" s="42" t="s">
        <v>5945</v>
      </c>
      <c r="AA84" s="42" t="s">
        <v>6096</v>
      </c>
      <c r="AB84" s="42" t="s">
        <v>5945</v>
      </c>
      <c r="AC84" s="42" t="s">
        <v>8125</v>
      </c>
      <c r="AD84" s="42" t="s">
        <v>8125</v>
      </c>
      <c r="AE84" s="176" t="s">
        <v>7455</v>
      </c>
      <c r="AF84" s="176" t="s">
        <v>25</v>
      </c>
      <c r="AG84" s="176" t="s">
        <v>90</v>
      </c>
      <c r="AH84" s="176" t="s">
        <v>7455</v>
      </c>
      <c r="AI84" s="47" t="s">
        <v>25</v>
      </c>
      <c r="AJ84" s="42" t="s">
        <v>25</v>
      </c>
      <c r="AK84" s="42" t="s">
        <v>8288</v>
      </c>
      <c r="AL84" s="42" t="s">
        <v>5945</v>
      </c>
      <c r="AM84" s="42" t="s">
        <v>5945</v>
      </c>
      <c r="AO84" s="215"/>
      <c r="AP84" s="30"/>
      <c r="AQ84" s="248"/>
      <c r="AT84" s="30"/>
      <c r="AU84" s="30"/>
      <c r="AV84" s="30"/>
    </row>
    <row r="85" spans="1:48" ht="22.5" customHeight="1">
      <c r="A85" s="86" t="s">
        <v>435</v>
      </c>
      <c r="B85" s="62" t="s">
        <v>25</v>
      </c>
      <c r="C85" s="62" t="s">
        <v>6277</v>
      </c>
      <c r="D85" s="62" t="s">
        <v>25</v>
      </c>
      <c r="E85" s="62" t="s">
        <v>25</v>
      </c>
      <c r="F85" s="62" t="s">
        <v>25</v>
      </c>
      <c r="G85" s="62" t="s">
        <v>25</v>
      </c>
      <c r="H85" s="62" t="s">
        <v>8599</v>
      </c>
      <c r="I85" s="62" t="s">
        <v>8599</v>
      </c>
      <c r="J85" s="62" t="s">
        <v>8599</v>
      </c>
      <c r="K85" s="63" t="s">
        <v>6604</v>
      </c>
      <c r="L85" s="63" t="s">
        <v>6604</v>
      </c>
      <c r="M85" s="63" t="s">
        <v>6604</v>
      </c>
      <c r="N85" s="200" t="s">
        <v>6698</v>
      </c>
      <c r="O85" s="62" t="s">
        <v>6277</v>
      </c>
      <c r="P85" s="63" t="s">
        <v>6782</v>
      </c>
      <c r="Q85" s="63" t="s">
        <v>7039</v>
      </c>
      <c r="R85" s="63" t="s">
        <v>25</v>
      </c>
      <c r="S85" s="63" t="s">
        <v>25</v>
      </c>
      <c r="T85" s="63" t="s">
        <v>8764</v>
      </c>
      <c r="U85" s="63" t="s">
        <v>8764</v>
      </c>
      <c r="V85" s="63" t="s">
        <v>7898</v>
      </c>
      <c r="W85" s="63" t="s">
        <v>7898</v>
      </c>
      <c r="X85" s="111" t="s">
        <v>7996</v>
      </c>
      <c r="Y85" s="62" t="s">
        <v>6095</v>
      </c>
      <c r="Z85" s="62" t="s">
        <v>6095</v>
      </c>
      <c r="AA85" s="62" t="s">
        <v>6097</v>
      </c>
      <c r="AB85" s="62" t="s">
        <v>6095</v>
      </c>
      <c r="AC85" s="66" t="s">
        <v>8126</v>
      </c>
      <c r="AD85" s="66" t="s">
        <v>8126</v>
      </c>
      <c r="AE85" s="66" t="s">
        <v>7646</v>
      </c>
      <c r="AF85" s="176" t="s">
        <v>25</v>
      </c>
      <c r="AG85" s="63" t="s">
        <v>8385</v>
      </c>
      <c r="AH85" s="63" t="s">
        <v>8385</v>
      </c>
      <c r="AI85" s="63" t="s">
        <v>25</v>
      </c>
      <c r="AJ85" s="62" t="s">
        <v>8304</v>
      </c>
      <c r="AK85" s="62" t="s">
        <v>8289</v>
      </c>
      <c r="AL85" s="62" t="s">
        <v>5946</v>
      </c>
      <c r="AM85" s="62" t="s">
        <v>5946</v>
      </c>
      <c r="AP85" s="30"/>
      <c r="AQ85" s="251"/>
    </row>
    <row r="86" spans="1:48" s="6" customFormat="1" ht="18">
      <c r="A86" s="210" t="s">
        <v>8346</v>
      </c>
      <c r="B86" s="47" t="s">
        <v>67</v>
      </c>
      <c r="C86" s="47" t="s">
        <v>67</v>
      </c>
      <c r="D86" s="47" t="s">
        <v>67</v>
      </c>
      <c r="E86" s="42" t="s">
        <v>6373</v>
      </c>
      <c r="F86" s="42" t="s">
        <v>6373</v>
      </c>
      <c r="G86" s="42" t="s">
        <v>6373</v>
      </c>
      <c r="H86" s="47" t="s">
        <v>67</v>
      </c>
      <c r="I86" s="47" t="s">
        <v>67</v>
      </c>
      <c r="J86" s="47" t="s">
        <v>67</v>
      </c>
      <c r="K86" s="47" t="s">
        <v>67</v>
      </c>
      <c r="L86" s="47" t="s">
        <v>67</v>
      </c>
      <c r="M86" s="47" t="s">
        <v>67</v>
      </c>
      <c r="N86" s="47" t="s">
        <v>67</v>
      </c>
      <c r="O86" s="47" t="s">
        <v>67</v>
      </c>
      <c r="P86" s="42" t="s">
        <v>67</v>
      </c>
      <c r="Q86" s="47" t="s">
        <v>67</v>
      </c>
      <c r="R86" s="47" t="s">
        <v>67</v>
      </c>
      <c r="S86" s="47" t="s">
        <v>67</v>
      </c>
      <c r="T86" s="47" t="s">
        <v>67</v>
      </c>
      <c r="U86" s="47" t="s">
        <v>67</v>
      </c>
      <c r="V86" s="47" t="s">
        <v>67</v>
      </c>
      <c r="W86" s="47" t="s">
        <v>67</v>
      </c>
      <c r="X86" s="47" t="s">
        <v>67</v>
      </c>
      <c r="Y86" s="42" t="s">
        <v>67</v>
      </c>
      <c r="Z86" s="42" t="s">
        <v>67</v>
      </c>
      <c r="AA86" s="42" t="s">
        <v>67</v>
      </c>
      <c r="AB86" s="42" t="s">
        <v>67</v>
      </c>
      <c r="AC86" s="42" t="s">
        <v>8108</v>
      </c>
      <c r="AD86" s="42" t="s">
        <v>8108</v>
      </c>
      <c r="AE86" s="176" t="s">
        <v>67</v>
      </c>
      <c r="AF86" s="42" t="s">
        <v>67</v>
      </c>
      <c r="AG86" s="42" t="s">
        <v>67</v>
      </c>
      <c r="AH86" s="42" t="s">
        <v>67</v>
      </c>
      <c r="AI86" s="47" t="s">
        <v>25</v>
      </c>
      <c r="AJ86" s="47" t="s">
        <v>67</v>
      </c>
      <c r="AK86" s="47" t="s">
        <v>67</v>
      </c>
      <c r="AL86" s="47" t="s">
        <v>67</v>
      </c>
      <c r="AM86" s="47" t="s">
        <v>67</v>
      </c>
      <c r="AO86" s="215"/>
      <c r="AP86" s="30"/>
      <c r="AQ86" s="248"/>
      <c r="AT86" s="30"/>
      <c r="AU86" s="30"/>
      <c r="AV86" s="30"/>
    </row>
    <row r="87" spans="1:48" ht="22.5" customHeight="1">
      <c r="A87" s="86" t="s">
        <v>435</v>
      </c>
      <c r="B87" s="62" t="s">
        <v>6186</v>
      </c>
      <c r="C87" s="62" t="s">
        <v>6186</v>
      </c>
      <c r="D87" s="62" t="s">
        <v>6186</v>
      </c>
      <c r="E87" s="62" t="s">
        <v>8662</v>
      </c>
      <c r="F87" s="62" t="s">
        <v>8662</v>
      </c>
      <c r="G87" s="62" t="s">
        <v>8662</v>
      </c>
      <c r="H87" s="63" t="s">
        <v>8601</v>
      </c>
      <c r="I87" s="62" t="s">
        <v>8601</v>
      </c>
      <c r="J87" s="62" t="s">
        <v>8601</v>
      </c>
      <c r="K87" s="63" t="s">
        <v>6602</v>
      </c>
      <c r="L87" s="63" t="s">
        <v>6602</v>
      </c>
      <c r="M87" s="63" t="s">
        <v>6602</v>
      </c>
      <c r="N87" s="200" t="s">
        <v>6697</v>
      </c>
      <c r="O87" s="62" t="s">
        <v>6186</v>
      </c>
      <c r="P87" s="63" t="s">
        <v>6777</v>
      </c>
      <c r="Q87" s="63" t="s">
        <v>7027</v>
      </c>
      <c r="R87" s="63" t="s">
        <v>1263</v>
      </c>
      <c r="S87" s="63" t="s">
        <v>1263</v>
      </c>
      <c r="T87" s="63" t="s">
        <v>8764</v>
      </c>
      <c r="U87" s="63" t="s">
        <v>8764</v>
      </c>
      <c r="V87" s="111" t="s">
        <v>7899</v>
      </c>
      <c r="W87" s="111" t="s">
        <v>7899</v>
      </c>
      <c r="X87" s="111" t="s">
        <v>7899</v>
      </c>
      <c r="Y87" s="62" t="s">
        <v>6069</v>
      </c>
      <c r="Z87" s="62" t="s">
        <v>6069</v>
      </c>
      <c r="AA87" s="62" t="s">
        <v>6069</v>
      </c>
      <c r="AB87" s="62" t="s">
        <v>6069</v>
      </c>
      <c r="AC87" s="66" t="s">
        <v>8109</v>
      </c>
      <c r="AD87" s="66" t="s">
        <v>8109</v>
      </c>
      <c r="AE87" s="66" t="s">
        <v>7647</v>
      </c>
      <c r="AF87" s="63" t="s">
        <v>8386</v>
      </c>
      <c r="AG87" s="63" t="s">
        <v>8386</v>
      </c>
      <c r="AH87" s="63" t="s">
        <v>8386</v>
      </c>
      <c r="AI87" s="63" t="s">
        <v>25</v>
      </c>
      <c r="AJ87" s="62" t="s">
        <v>8239</v>
      </c>
      <c r="AK87" s="62" t="s">
        <v>8239</v>
      </c>
      <c r="AL87" s="62" t="s">
        <v>5942</v>
      </c>
      <c r="AM87" s="62" t="s">
        <v>5942</v>
      </c>
      <c r="AP87" s="30"/>
      <c r="AQ87" s="252"/>
    </row>
    <row r="88" spans="1:48" s="6" customFormat="1" ht="20.100000000000001" customHeight="1">
      <c r="A88" s="44" t="s">
        <v>1880</v>
      </c>
      <c r="B88" s="42" t="s">
        <v>25</v>
      </c>
      <c r="C88" s="42" t="s">
        <v>25</v>
      </c>
      <c r="D88" s="42" t="s">
        <v>25</v>
      </c>
      <c r="E88" s="42" t="s">
        <v>25</v>
      </c>
      <c r="F88" s="42" t="s">
        <v>25</v>
      </c>
      <c r="G88" s="42" t="s">
        <v>25</v>
      </c>
      <c r="H88" s="47" t="s">
        <v>67</v>
      </c>
      <c r="I88" s="47" t="s">
        <v>67</v>
      </c>
      <c r="J88" s="47" t="s">
        <v>67</v>
      </c>
      <c r="K88" s="42" t="s">
        <v>67</v>
      </c>
      <c r="L88" s="42" t="s">
        <v>67</v>
      </c>
      <c r="M88" s="42" t="s">
        <v>67</v>
      </c>
      <c r="N88" s="42" t="s">
        <v>25</v>
      </c>
      <c r="O88" s="42" t="s">
        <v>25</v>
      </c>
      <c r="P88" s="42" t="s">
        <v>6778</v>
      </c>
      <c r="Q88" s="47" t="s">
        <v>25</v>
      </c>
      <c r="R88" s="42" t="s">
        <v>25</v>
      </c>
      <c r="S88" s="42" t="s">
        <v>25</v>
      </c>
      <c r="T88" s="42" t="s">
        <v>67</v>
      </c>
      <c r="U88" s="42" t="s">
        <v>67</v>
      </c>
      <c r="V88" s="42" t="s">
        <v>7900</v>
      </c>
      <c r="W88" s="42" t="s">
        <v>7900</v>
      </c>
      <c r="X88" s="42" t="s">
        <v>7900</v>
      </c>
      <c r="Y88" s="42" t="s">
        <v>25</v>
      </c>
      <c r="Z88" s="42" t="s">
        <v>25</v>
      </c>
      <c r="AA88" s="42" t="s">
        <v>25</v>
      </c>
      <c r="AB88" s="42" t="s">
        <v>25</v>
      </c>
      <c r="AC88" s="42" t="s">
        <v>25</v>
      </c>
      <c r="AD88" s="42" t="s">
        <v>25</v>
      </c>
      <c r="AE88" s="176" t="s">
        <v>67</v>
      </c>
      <c r="AF88" s="42" t="s">
        <v>8465</v>
      </c>
      <c r="AG88" s="42" t="s">
        <v>8465</v>
      </c>
      <c r="AH88" s="42" t="s">
        <v>8465</v>
      </c>
      <c r="AI88" s="47" t="s">
        <v>25</v>
      </c>
      <c r="AJ88" s="42" t="s">
        <v>25</v>
      </c>
      <c r="AK88" s="42" t="s">
        <v>67</v>
      </c>
      <c r="AL88" s="42" t="s">
        <v>67</v>
      </c>
      <c r="AM88" s="42" t="s">
        <v>67</v>
      </c>
      <c r="AO88" s="215"/>
      <c r="AP88" s="30"/>
      <c r="AQ88" s="252"/>
      <c r="AT88" s="30"/>
      <c r="AU88" s="30"/>
      <c r="AV88" s="30"/>
    </row>
    <row r="89" spans="1:48" ht="23.25" customHeight="1">
      <c r="A89" s="86" t="s">
        <v>435</v>
      </c>
      <c r="B89" s="62" t="s">
        <v>25</v>
      </c>
      <c r="C89" s="62" t="s">
        <v>25</v>
      </c>
      <c r="D89" s="62" t="s">
        <v>25</v>
      </c>
      <c r="E89" s="62" t="s">
        <v>25</v>
      </c>
      <c r="F89" s="62" t="s">
        <v>25</v>
      </c>
      <c r="G89" s="62" t="s">
        <v>25</v>
      </c>
      <c r="H89" s="62" t="s">
        <v>8601</v>
      </c>
      <c r="I89" s="62" t="s">
        <v>8601</v>
      </c>
      <c r="J89" s="62" t="s">
        <v>8601</v>
      </c>
      <c r="K89" s="63" t="s">
        <v>6603</v>
      </c>
      <c r="L89" s="63" t="s">
        <v>6603</v>
      </c>
      <c r="M89" s="63" t="s">
        <v>6603</v>
      </c>
      <c r="N89" s="63" t="s">
        <v>25</v>
      </c>
      <c r="O89" s="62" t="s">
        <v>25</v>
      </c>
      <c r="P89" s="63" t="s">
        <v>6777</v>
      </c>
      <c r="Q89" s="63" t="s">
        <v>25</v>
      </c>
      <c r="R89" s="63" t="s">
        <v>25</v>
      </c>
      <c r="S89" s="63" t="s">
        <v>25</v>
      </c>
      <c r="T89" s="63" t="s">
        <v>8049</v>
      </c>
      <c r="U89" s="63" t="s">
        <v>8049</v>
      </c>
      <c r="V89" s="111" t="s">
        <v>7901</v>
      </c>
      <c r="W89" s="111" t="s">
        <v>7901</v>
      </c>
      <c r="X89" s="111" t="s">
        <v>7901</v>
      </c>
      <c r="Y89" s="62" t="s">
        <v>25</v>
      </c>
      <c r="Z89" s="62" t="s">
        <v>25</v>
      </c>
      <c r="AA89" s="62" t="s">
        <v>25</v>
      </c>
      <c r="AB89" s="62" t="s">
        <v>25</v>
      </c>
      <c r="AC89" s="62" t="s">
        <v>25</v>
      </c>
      <c r="AD89" s="62" t="s">
        <v>25</v>
      </c>
      <c r="AE89" s="66" t="s">
        <v>7648</v>
      </c>
      <c r="AF89" s="63" t="s">
        <v>8387</v>
      </c>
      <c r="AG89" s="63" t="s">
        <v>8387</v>
      </c>
      <c r="AH89" s="63" t="s">
        <v>8387</v>
      </c>
      <c r="AI89" s="63" t="s">
        <v>25</v>
      </c>
      <c r="AJ89" s="62" t="s">
        <v>25</v>
      </c>
      <c r="AK89" s="62" t="s">
        <v>8263</v>
      </c>
      <c r="AL89" s="62" t="s">
        <v>5943</v>
      </c>
      <c r="AM89" s="62" t="s">
        <v>5943</v>
      </c>
      <c r="AP89" s="30"/>
      <c r="AQ89" s="252"/>
    </row>
    <row r="90" spans="1:48" s="6" customFormat="1" ht="20.100000000000001" customHeight="1">
      <c r="A90" s="44" t="s">
        <v>2</v>
      </c>
      <c r="B90" s="47" t="s">
        <v>25</v>
      </c>
      <c r="C90" s="47" t="s">
        <v>6248</v>
      </c>
      <c r="D90" s="47" t="s">
        <v>6248</v>
      </c>
      <c r="E90" s="47" t="s">
        <v>25</v>
      </c>
      <c r="F90" s="47" t="s">
        <v>25</v>
      </c>
      <c r="G90" s="47" t="s">
        <v>25</v>
      </c>
      <c r="H90" s="42" t="s">
        <v>6070</v>
      </c>
      <c r="I90" s="42" t="s">
        <v>6070</v>
      </c>
      <c r="J90" s="42" t="s">
        <v>6070</v>
      </c>
      <c r="K90" s="42" t="s">
        <v>6498</v>
      </c>
      <c r="L90" s="42" t="s">
        <v>6498</v>
      </c>
      <c r="M90" s="42" t="s">
        <v>6498</v>
      </c>
      <c r="N90" s="42" t="s">
        <v>6699</v>
      </c>
      <c r="O90" s="47" t="s">
        <v>6248</v>
      </c>
      <c r="P90" s="42" t="s">
        <v>6781</v>
      </c>
      <c r="Q90" s="42" t="s">
        <v>6832</v>
      </c>
      <c r="R90" s="76" t="s">
        <v>7088</v>
      </c>
      <c r="S90" s="76" t="s">
        <v>7088</v>
      </c>
      <c r="T90" s="42" t="s">
        <v>25</v>
      </c>
      <c r="U90" s="42" t="s">
        <v>25</v>
      </c>
      <c r="V90" s="42" t="s">
        <v>6832</v>
      </c>
      <c r="W90" s="42" t="s">
        <v>6832</v>
      </c>
      <c r="X90" s="42" t="s">
        <v>6832</v>
      </c>
      <c r="Y90" s="42" t="s">
        <v>6070</v>
      </c>
      <c r="Z90" s="42" t="s">
        <v>6070</v>
      </c>
      <c r="AA90" s="42" t="s">
        <v>6070</v>
      </c>
      <c r="AB90" s="42" t="s">
        <v>6070</v>
      </c>
      <c r="AC90" s="42" t="s">
        <v>6070</v>
      </c>
      <c r="AD90" s="42" t="s">
        <v>6070</v>
      </c>
      <c r="AE90" s="176" t="s">
        <v>25</v>
      </c>
      <c r="AF90" s="47" t="s">
        <v>7734</v>
      </c>
      <c r="AG90" s="47" t="s">
        <v>7734</v>
      </c>
      <c r="AH90" s="47" t="s">
        <v>7734</v>
      </c>
      <c r="AI90" s="47" t="s">
        <v>25</v>
      </c>
      <c r="AJ90" s="176" t="s">
        <v>25</v>
      </c>
      <c r="AK90" s="176" t="s">
        <v>25</v>
      </c>
      <c r="AL90" s="42" t="s">
        <v>5947</v>
      </c>
      <c r="AM90" s="42" t="s">
        <v>5947</v>
      </c>
      <c r="AO90" s="215"/>
      <c r="AP90" s="30"/>
      <c r="AQ90" s="252"/>
      <c r="AT90" s="30"/>
      <c r="AU90" s="30"/>
      <c r="AV90" s="30"/>
    </row>
    <row r="91" spans="1:48" ht="11.25" customHeight="1">
      <c r="A91" s="86" t="s">
        <v>435</v>
      </c>
      <c r="B91" s="63" t="s">
        <v>25</v>
      </c>
      <c r="C91" s="62" t="s">
        <v>6249</v>
      </c>
      <c r="D91" s="62" t="s">
        <v>6249</v>
      </c>
      <c r="E91" s="62" t="s">
        <v>25</v>
      </c>
      <c r="F91" s="62" t="s">
        <v>25</v>
      </c>
      <c r="G91" s="62" t="s">
        <v>25</v>
      </c>
      <c r="H91" s="62"/>
      <c r="I91" s="62"/>
      <c r="J91" s="62"/>
      <c r="K91" s="63" t="s">
        <v>6499</v>
      </c>
      <c r="L91" s="63" t="s">
        <v>6499</v>
      </c>
      <c r="M91" s="63" t="s">
        <v>6499</v>
      </c>
      <c r="N91" s="63"/>
      <c r="O91" s="62" t="s">
        <v>6249</v>
      </c>
      <c r="P91" s="200" t="s">
        <v>6707</v>
      </c>
      <c r="Q91" s="63" t="s">
        <v>7030</v>
      </c>
      <c r="R91" s="63" t="s">
        <v>7089</v>
      </c>
      <c r="S91" s="63" t="s">
        <v>7089</v>
      </c>
      <c r="T91" s="63" t="s">
        <v>25</v>
      </c>
      <c r="U91" s="63" t="s">
        <v>25</v>
      </c>
      <c r="V91" s="111" t="s">
        <v>7907</v>
      </c>
      <c r="W91" s="111" t="s">
        <v>7907</v>
      </c>
      <c r="X91" s="111" t="s">
        <v>7907</v>
      </c>
      <c r="Y91" s="62" t="s">
        <v>6071</v>
      </c>
      <c r="Z91" s="62" t="s">
        <v>6071</v>
      </c>
      <c r="AA91" s="62" t="s">
        <v>6071</v>
      </c>
      <c r="AB91" s="62" t="s">
        <v>7427</v>
      </c>
      <c r="AC91" s="66" t="s">
        <v>8110</v>
      </c>
      <c r="AD91" s="66" t="s">
        <v>8110</v>
      </c>
      <c r="AE91" s="66" t="s">
        <v>25</v>
      </c>
      <c r="AF91" s="63" t="s">
        <v>8382</v>
      </c>
      <c r="AG91" s="63" t="s">
        <v>8382</v>
      </c>
      <c r="AH91" s="63" t="s">
        <v>8388</v>
      </c>
      <c r="AI91" s="63" t="s">
        <v>25</v>
      </c>
      <c r="AJ91" s="62" t="s">
        <v>25</v>
      </c>
      <c r="AK91" s="62" t="s">
        <v>25</v>
      </c>
      <c r="AL91" s="62" t="s">
        <v>8439</v>
      </c>
      <c r="AM91" s="62" t="s">
        <v>8439</v>
      </c>
      <c r="AP91" s="30"/>
      <c r="AQ91" s="252"/>
    </row>
    <row r="92" spans="1:48" s="6" customFormat="1" ht="20.100000000000001" customHeight="1">
      <c r="A92" s="44" t="s">
        <v>1</v>
      </c>
      <c r="B92" s="42" t="s">
        <v>25</v>
      </c>
      <c r="C92" s="42" t="s">
        <v>25</v>
      </c>
      <c r="D92" s="42" t="s">
        <v>25</v>
      </c>
      <c r="E92" s="42" t="s">
        <v>6376</v>
      </c>
      <c r="F92" s="42" t="s">
        <v>6376</v>
      </c>
      <c r="G92" s="42" t="s">
        <v>6376</v>
      </c>
      <c r="H92" s="42" t="s">
        <v>6070</v>
      </c>
      <c r="I92" s="42" t="s">
        <v>6070</v>
      </c>
      <c r="J92" s="42" t="s">
        <v>6070</v>
      </c>
      <c r="K92" s="42" t="s">
        <v>25</v>
      </c>
      <c r="L92" s="42" t="s">
        <v>25</v>
      </c>
      <c r="M92" s="42" t="s">
        <v>25</v>
      </c>
      <c r="N92" s="42" t="s">
        <v>6699</v>
      </c>
      <c r="O92" s="42" t="s">
        <v>25</v>
      </c>
      <c r="P92" s="42" t="s">
        <v>6781</v>
      </c>
      <c r="Q92" s="42" t="s">
        <v>6832</v>
      </c>
      <c r="R92" s="76" t="s">
        <v>7088</v>
      </c>
      <c r="S92" s="76" t="s">
        <v>7088</v>
      </c>
      <c r="T92" s="42" t="s">
        <v>6832</v>
      </c>
      <c r="U92" s="42" t="s">
        <v>6832</v>
      </c>
      <c r="V92" s="42" t="s">
        <v>6832</v>
      </c>
      <c r="W92" s="42" t="s">
        <v>6832</v>
      </c>
      <c r="X92" s="42" t="s">
        <v>6832</v>
      </c>
      <c r="Y92" s="42" t="s">
        <v>6070</v>
      </c>
      <c r="Z92" s="42" t="s">
        <v>6070</v>
      </c>
      <c r="AA92" s="42" t="s">
        <v>6070</v>
      </c>
      <c r="AB92" s="42" t="s">
        <v>6070</v>
      </c>
      <c r="AC92" s="42" t="s">
        <v>6070</v>
      </c>
      <c r="AD92" s="42" t="s">
        <v>6070</v>
      </c>
      <c r="AE92" s="176" t="s">
        <v>25</v>
      </c>
      <c r="AF92" s="42" t="s">
        <v>7736</v>
      </c>
      <c r="AG92" s="42" t="s">
        <v>7736</v>
      </c>
      <c r="AH92" s="42" t="s">
        <v>7736</v>
      </c>
      <c r="AI92" s="47" t="s">
        <v>25</v>
      </c>
      <c r="AJ92" s="176" t="s">
        <v>6832</v>
      </c>
      <c r="AK92" s="176" t="s">
        <v>6832</v>
      </c>
      <c r="AL92" s="176" t="s">
        <v>25</v>
      </c>
      <c r="AM92" s="176" t="s">
        <v>25</v>
      </c>
      <c r="AO92" s="215"/>
      <c r="AP92" s="25"/>
      <c r="AQ92" s="252"/>
      <c r="AT92" s="30"/>
      <c r="AU92" s="30"/>
      <c r="AV92" s="30"/>
    </row>
    <row r="93" spans="1:48" ht="11.25" customHeight="1">
      <c r="A93" s="86" t="s">
        <v>435</v>
      </c>
      <c r="B93" s="63" t="s">
        <v>25</v>
      </c>
      <c r="C93" s="63" t="s">
        <v>25</v>
      </c>
      <c r="D93" s="63" t="s">
        <v>25</v>
      </c>
      <c r="E93" s="62" t="s">
        <v>6378</v>
      </c>
      <c r="F93" s="62" t="s">
        <v>6378</v>
      </c>
      <c r="G93" s="62" t="s">
        <v>6378</v>
      </c>
      <c r="H93" s="62"/>
      <c r="I93" s="62"/>
      <c r="J93" s="62"/>
      <c r="K93" s="62" t="s">
        <v>25</v>
      </c>
      <c r="L93" s="62" t="s">
        <v>25</v>
      </c>
      <c r="M93" s="62" t="s">
        <v>25</v>
      </c>
      <c r="N93" s="62"/>
      <c r="O93" s="63" t="s">
        <v>25</v>
      </c>
      <c r="P93" s="200" t="s">
        <v>6707</v>
      </c>
      <c r="Q93" s="63" t="s">
        <v>7031</v>
      </c>
      <c r="R93" s="63" t="s">
        <v>7089</v>
      </c>
      <c r="S93" s="63" t="s">
        <v>7089</v>
      </c>
      <c r="T93" s="63" t="s">
        <v>983</v>
      </c>
      <c r="U93" s="63" t="s">
        <v>983</v>
      </c>
      <c r="V93" s="111" t="s">
        <v>7908</v>
      </c>
      <c r="W93" s="111" t="s">
        <v>7908</v>
      </c>
      <c r="X93" s="111" t="s">
        <v>7908</v>
      </c>
      <c r="Y93" s="62" t="s">
        <v>7427</v>
      </c>
      <c r="Z93" s="62" t="s">
        <v>7427</v>
      </c>
      <c r="AA93" s="62" t="s">
        <v>7427</v>
      </c>
      <c r="AB93" s="62" t="s">
        <v>7427</v>
      </c>
      <c r="AC93" s="66" t="s">
        <v>8110</v>
      </c>
      <c r="AD93" s="66" t="s">
        <v>8110</v>
      </c>
      <c r="AE93" s="66" t="s">
        <v>25</v>
      </c>
      <c r="AF93" s="63" t="s">
        <v>8388</v>
      </c>
      <c r="AG93" s="63" t="s">
        <v>8388</v>
      </c>
      <c r="AH93" s="63" t="s">
        <v>8389</v>
      </c>
      <c r="AI93" s="63" t="s">
        <v>25</v>
      </c>
      <c r="AJ93" s="62" t="s">
        <v>8509</v>
      </c>
      <c r="AK93" s="62" t="s">
        <v>8509</v>
      </c>
      <c r="AL93" s="62" t="s">
        <v>25</v>
      </c>
      <c r="AM93" s="62" t="s">
        <v>25</v>
      </c>
      <c r="AP93" s="30"/>
      <c r="AQ93" s="252"/>
    </row>
    <row r="94" spans="1:48" ht="12" customHeight="1">
      <c r="A94" s="93"/>
      <c r="B94" s="93"/>
      <c r="C94" s="93"/>
      <c r="D94" s="93"/>
      <c r="E94" s="93"/>
      <c r="F94" s="93"/>
      <c r="G94" s="93"/>
      <c r="H94" s="93"/>
      <c r="I94" s="93"/>
      <c r="J94" s="93"/>
      <c r="K94" s="59"/>
      <c r="L94" s="59"/>
      <c r="M94" s="59"/>
      <c r="N94" s="59"/>
      <c r="O94" s="93"/>
      <c r="P94" s="89"/>
      <c r="Q94" s="59"/>
      <c r="R94" s="59"/>
      <c r="S94" s="59"/>
      <c r="T94" s="59"/>
      <c r="U94" s="59"/>
      <c r="V94" s="59"/>
      <c r="W94" s="59"/>
      <c r="X94" s="59"/>
      <c r="Y94" s="59"/>
      <c r="Z94" s="59"/>
      <c r="AA94" s="59"/>
      <c r="AB94" s="59"/>
      <c r="AC94" s="59"/>
      <c r="AD94" s="59"/>
      <c r="AE94" s="59"/>
      <c r="AF94" s="59"/>
      <c r="AG94" s="59"/>
      <c r="AH94" s="59"/>
      <c r="AI94" s="59"/>
      <c r="AJ94" s="59"/>
      <c r="AK94" s="59"/>
      <c r="AL94" s="59"/>
      <c r="AM94" s="59"/>
      <c r="AP94" s="30"/>
      <c r="AQ94" s="252"/>
    </row>
    <row r="95" spans="1:48" s="241" customFormat="1" ht="22.5" customHeight="1">
      <c r="A95" s="83" t="s">
        <v>33</v>
      </c>
      <c r="B95" s="106" t="str">
        <f>B1</f>
        <v>ADCURI Basis-Schutz</v>
      </c>
      <c r="C95" s="106" t="str">
        <f t="shared" ref="C95:AM95" si="6">C1</f>
        <v>ADCURI Premium-Schutz</v>
      </c>
      <c r="D95" s="106" t="str">
        <f t="shared" si="6"/>
        <v>ADCURI Top-Schutz</v>
      </c>
      <c r="E95" s="106" t="str">
        <f t="shared" si="6"/>
        <v>Allianz Basis</v>
      </c>
      <c r="F95" s="106" t="str">
        <f t="shared" si="6"/>
        <v>Allianz Komfort</v>
      </c>
      <c r="G95" s="106" t="str">
        <f t="shared" si="6"/>
        <v>Allianz Premium</v>
      </c>
      <c r="H95" s="106" t="str">
        <f t="shared" si="6"/>
        <v>Alte Leipziger classic</v>
      </c>
      <c r="I95" s="106" t="str">
        <f t="shared" si="6"/>
        <v>Alte Leipziger comfort</v>
      </c>
      <c r="J95" s="106" t="str">
        <f t="shared" si="6"/>
        <v>Alte Leipziger compact</v>
      </c>
      <c r="K95" s="106" t="str">
        <f t="shared" si="6"/>
        <v>ARAG Basis</v>
      </c>
      <c r="L95" s="106" t="str">
        <f t="shared" si="6"/>
        <v>ARAG Komfort</v>
      </c>
      <c r="M95" s="106" t="str">
        <f t="shared" si="6"/>
        <v>ARAG Premium</v>
      </c>
      <c r="N95" s="106" t="str">
        <f t="shared" si="6"/>
        <v>AXA BOXflex</v>
      </c>
      <c r="O95" s="106" t="str">
        <f t="shared" si="6"/>
        <v>Barmeia Premium</v>
      </c>
      <c r="P95" s="106" t="str">
        <f t="shared" si="6"/>
        <v>Basler Ambiente Top</v>
      </c>
      <c r="Q95" s="106" t="str">
        <f t="shared" si="6"/>
        <v>Concordia Sorglos</v>
      </c>
      <c r="R95" s="106" t="str">
        <f t="shared" si="6"/>
        <v>Debeka Comfort</v>
      </c>
      <c r="S95" s="106" t="str">
        <f t="shared" si="6"/>
        <v>Debeka Comfort Plus</v>
      </c>
      <c r="T95" s="106" t="str">
        <f t="shared" si="6"/>
        <v>ERGO Best</v>
      </c>
      <c r="U95" s="106" t="str">
        <f t="shared" ref="U95" si="7">U1</f>
        <v>ERGO Smart</v>
      </c>
      <c r="V95" s="106" t="str">
        <f t="shared" si="6"/>
        <v>Gothaer Basis</v>
      </c>
      <c r="W95" s="106" t="str">
        <f t="shared" si="6"/>
        <v>Gothaer Plus</v>
      </c>
      <c r="X95" s="106" t="str">
        <f t="shared" si="6"/>
        <v>Gothaer Premium</v>
      </c>
      <c r="Y95" s="106" t="str">
        <f t="shared" si="6"/>
        <v>HK Einfach Besser</v>
      </c>
      <c r="Z95" s="106" t="str">
        <f t="shared" si="6"/>
        <v>HK Einfach Besser Plus</v>
      </c>
      <c r="AA95" s="106" t="str">
        <f t="shared" si="6"/>
        <v>HK Einfach Gut</v>
      </c>
      <c r="AB95" s="106" t="str">
        <f t="shared" si="6"/>
        <v>HK Einfach Komplett</v>
      </c>
      <c r="AC95" s="106" t="str">
        <f t="shared" si="6"/>
        <v>HUK Classic</v>
      </c>
      <c r="AD95" s="106" t="str">
        <f t="shared" si="6"/>
        <v>HUK Plus</v>
      </c>
      <c r="AE95" s="106" t="str">
        <f t="shared" si="6"/>
        <v>Interrisk XXL</v>
      </c>
      <c r="AF95" s="106" t="str">
        <f t="shared" si="6"/>
        <v>ITL Classic</v>
      </c>
      <c r="AG95" s="106" t="str">
        <f t="shared" si="6"/>
        <v>ITL Eurosecure Plus</v>
      </c>
      <c r="AH95" s="106" t="str">
        <f t="shared" si="6"/>
        <v>ITL Infinitus</v>
      </c>
      <c r="AI95" s="106" t="str">
        <f t="shared" si="6"/>
        <v>Keine</v>
      </c>
      <c r="AJ95" s="106" t="str">
        <f t="shared" si="6"/>
        <v>RUV PrivatPolice Classic</v>
      </c>
      <c r="AK95" s="106" t="str">
        <f t="shared" si="6"/>
        <v>RUV PrivatPolice Comfort</v>
      </c>
      <c r="AL95" s="106" t="str">
        <f t="shared" si="6"/>
        <v>VHV Klassik Garant</v>
      </c>
      <c r="AM95" s="106" t="str">
        <f t="shared" si="6"/>
        <v>VHV Klassik Garant Exklusiv</v>
      </c>
      <c r="AO95" s="220"/>
      <c r="AP95" s="139"/>
      <c r="AQ95" s="252"/>
      <c r="AR95" s="243"/>
      <c r="AS95" s="243"/>
      <c r="AT95" s="183"/>
      <c r="AU95" s="183"/>
      <c r="AV95" s="183"/>
    </row>
    <row r="96" spans="1:48" s="6" customFormat="1" ht="56.25" customHeight="1">
      <c r="A96" s="308" t="s">
        <v>1954</v>
      </c>
      <c r="B96" s="47" t="s">
        <v>25</v>
      </c>
      <c r="C96" s="42" t="s">
        <v>7511</v>
      </c>
      <c r="D96" s="42" t="s">
        <v>7513</v>
      </c>
      <c r="E96" s="42" t="s">
        <v>25</v>
      </c>
      <c r="F96" s="42" t="s">
        <v>8664</v>
      </c>
      <c r="G96" s="42" t="s">
        <v>8664</v>
      </c>
      <c r="H96" s="42" t="s">
        <v>8603</v>
      </c>
      <c r="I96" s="42" t="s">
        <v>67</v>
      </c>
      <c r="J96" s="42" t="s">
        <v>8602</v>
      </c>
      <c r="K96" s="42" t="s">
        <v>5130</v>
      </c>
      <c r="L96" s="42" t="s">
        <v>6536</v>
      </c>
      <c r="M96" s="42" t="s">
        <v>6537</v>
      </c>
      <c r="N96" s="42" t="s">
        <v>7504</v>
      </c>
      <c r="O96" s="42" t="s">
        <v>7511</v>
      </c>
      <c r="P96" s="42" t="s">
        <v>8329</v>
      </c>
      <c r="Q96" s="42" t="s">
        <v>7525</v>
      </c>
      <c r="R96" s="42" t="s">
        <v>25</v>
      </c>
      <c r="S96" s="42" t="s">
        <v>7431</v>
      </c>
      <c r="T96" s="42" t="s">
        <v>8019</v>
      </c>
      <c r="U96" s="42" t="s">
        <v>6832</v>
      </c>
      <c r="V96" s="42" t="s">
        <v>7909</v>
      </c>
      <c r="W96" s="42" t="s">
        <v>7539</v>
      </c>
      <c r="X96" s="42" t="s">
        <v>7539</v>
      </c>
      <c r="Y96" s="42" t="s">
        <v>7429</v>
      </c>
      <c r="Z96" s="42" t="s">
        <v>7429</v>
      </c>
      <c r="AA96" s="42" t="s">
        <v>7429</v>
      </c>
      <c r="AB96" s="42" t="s">
        <v>7430</v>
      </c>
      <c r="AC96" s="42" t="s">
        <v>8558</v>
      </c>
      <c r="AD96" s="42" t="s">
        <v>8558</v>
      </c>
      <c r="AE96" s="42" t="s">
        <v>7650</v>
      </c>
      <c r="AF96" s="42" t="s">
        <v>25</v>
      </c>
      <c r="AG96" s="42" t="s">
        <v>8466</v>
      </c>
      <c r="AH96" s="42" t="s">
        <v>8390</v>
      </c>
      <c r="AI96" s="47" t="s">
        <v>25</v>
      </c>
      <c r="AJ96" s="42" t="s">
        <v>8305</v>
      </c>
      <c r="AK96" s="42" t="s">
        <v>8277</v>
      </c>
      <c r="AL96" s="42" t="s">
        <v>8501</v>
      </c>
      <c r="AM96" s="42" t="s">
        <v>8504</v>
      </c>
      <c r="AO96" s="220"/>
      <c r="AP96" s="30"/>
      <c r="AQ96" s="252"/>
      <c r="AT96" s="30"/>
      <c r="AU96" s="30"/>
      <c r="AV96" s="30"/>
    </row>
    <row r="97" spans="1:48" ht="29.25" customHeight="1">
      <c r="A97" s="86" t="s">
        <v>435</v>
      </c>
      <c r="B97" s="63" t="s">
        <v>25</v>
      </c>
      <c r="C97" s="62" t="s">
        <v>6210</v>
      </c>
      <c r="D97" s="62" t="s">
        <v>6210</v>
      </c>
      <c r="E97" s="62" t="s">
        <v>25</v>
      </c>
      <c r="F97" s="62" t="s">
        <v>8663</v>
      </c>
      <c r="G97" s="62" t="s">
        <v>8663</v>
      </c>
      <c r="H97" s="62" t="s">
        <v>8604</v>
      </c>
      <c r="I97" s="62" t="s">
        <v>8604</v>
      </c>
      <c r="J97" s="62" t="s">
        <v>8604</v>
      </c>
      <c r="K97" s="63" t="s">
        <v>6534</v>
      </c>
      <c r="L97" s="63" t="s">
        <v>6534</v>
      </c>
      <c r="M97" s="63" t="s">
        <v>6534</v>
      </c>
      <c r="N97" s="200" t="s">
        <v>6645</v>
      </c>
      <c r="O97" s="62" t="s">
        <v>6210</v>
      </c>
      <c r="P97" s="63" t="s">
        <v>6734</v>
      </c>
      <c r="Q97" s="66" t="s">
        <v>6974</v>
      </c>
      <c r="R97" s="63" t="s">
        <v>25</v>
      </c>
      <c r="S97" s="63" t="s">
        <v>7062</v>
      </c>
      <c r="T97" s="63" t="s">
        <v>8020</v>
      </c>
      <c r="U97" s="63" t="s">
        <v>8020</v>
      </c>
      <c r="V97" s="111" t="s">
        <v>7910</v>
      </c>
      <c r="W97" s="111" t="s">
        <v>7979</v>
      </c>
      <c r="X97" s="111" t="s">
        <v>7979</v>
      </c>
      <c r="Y97" s="62" t="s">
        <v>6029</v>
      </c>
      <c r="Z97" s="62" t="s">
        <v>6029</v>
      </c>
      <c r="AA97" s="62" t="s">
        <v>6029</v>
      </c>
      <c r="AB97" s="62" t="s">
        <v>6117</v>
      </c>
      <c r="AC97" s="66" t="s">
        <v>8556</v>
      </c>
      <c r="AD97" s="66" t="s">
        <v>8556</v>
      </c>
      <c r="AE97" s="66" t="s">
        <v>7649</v>
      </c>
      <c r="AF97" s="63" t="s">
        <v>25</v>
      </c>
      <c r="AG97" s="63" t="s">
        <v>8391</v>
      </c>
      <c r="AH97" s="63" t="s">
        <v>8391</v>
      </c>
      <c r="AI97" s="63" t="s">
        <v>25</v>
      </c>
      <c r="AJ97" s="62" t="s">
        <v>8278</v>
      </c>
      <c r="AK97" s="62" t="s">
        <v>8278</v>
      </c>
      <c r="AL97" s="62" t="s">
        <v>8500</v>
      </c>
      <c r="AM97" s="62" t="s">
        <v>8440</v>
      </c>
      <c r="AO97" s="220"/>
      <c r="AP97" s="30"/>
      <c r="AQ97" s="252"/>
    </row>
    <row r="98" spans="1:48" s="6" customFormat="1" ht="59.25" customHeight="1">
      <c r="A98" s="308" t="s">
        <v>8113</v>
      </c>
      <c r="B98" s="47" t="s">
        <v>25</v>
      </c>
      <c r="C98" s="42" t="s">
        <v>7516</v>
      </c>
      <c r="D98" s="42" t="s">
        <v>7518</v>
      </c>
      <c r="E98" s="42" t="s">
        <v>25</v>
      </c>
      <c r="F98" s="42" t="s">
        <v>8664</v>
      </c>
      <c r="G98" s="42" t="s">
        <v>8664</v>
      </c>
      <c r="H98" s="42" t="s">
        <v>8603</v>
      </c>
      <c r="I98" s="42" t="s">
        <v>67</v>
      </c>
      <c r="J98" s="42" t="s">
        <v>8602</v>
      </c>
      <c r="K98" s="42" t="s">
        <v>5130</v>
      </c>
      <c r="L98" s="42" t="s">
        <v>6535</v>
      </c>
      <c r="M98" s="42" t="s">
        <v>6538</v>
      </c>
      <c r="N98" s="42" t="s">
        <v>7504</v>
      </c>
      <c r="O98" s="42" t="s">
        <v>7516</v>
      </c>
      <c r="P98" s="42" t="s">
        <v>8330</v>
      </c>
      <c r="Q98" s="42" t="s">
        <v>7512</v>
      </c>
      <c r="R98" s="42" t="s">
        <v>25</v>
      </c>
      <c r="S98" s="42" t="s">
        <v>7431</v>
      </c>
      <c r="T98" s="42" t="s">
        <v>8019</v>
      </c>
      <c r="U98" s="42" t="s">
        <v>6832</v>
      </c>
      <c r="V98" s="42" t="s">
        <v>25</v>
      </c>
      <c r="W98" s="42" t="s">
        <v>7539</v>
      </c>
      <c r="X98" s="42" t="s">
        <v>7539</v>
      </c>
      <c r="Y98" s="42" t="s">
        <v>7431</v>
      </c>
      <c r="Z98" s="42" t="s">
        <v>7431</v>
      </c>
      <c r="AA98" s="42" t="s">
        <v>7432</v>
      </c>
      <c r="AB98" s="42" t="s">
        <v>7433</v>
      </c>
      <c r="AC98" s="42" t="s">
        <v>8558</v>
      </c>
      <c r="AD98" s="42" t="s">
        <v>8558</v>
      </c>
      <c r="AE98" s="42" t="s">
        <v>7651</v>
      </c>
      <c r="AF98" s="42" t="s">
        <v>25</v>
      </c>
      <c r="AG98" s="42" t="s">
        <v>8467</v>
      </c>
      <c r="AH98" s="42" t="s">
        <v>8467</v>
      </c>
      <c r="AI98" s="47" t="s">
        <v>25</v>
      </c>
      <c r="AJ98" s="42" t="s">
        <v>8510</v>
      </c>
      <c r="AK98" s="42" t="s">
        <v>8281</v>
      </c>
      <c r="AL98" s="42" t="s">
        <v>8505</v>
      </c>
      <c r="AM98" s="42" t="s">
        <v>8506</v>
      </c>
      <c r="AO98" s="220"/>
      <c r="AP98" s="30"/>
      <c r="AQ98" s="251"/>
      <c r="AT98" s="30"/>
      <c r="AU98" s="30"/>
      <c r="AV98" s="30"/>
    </row>
    <row r="99" spans="1:48" ht="11.25" customHeight="1">
      <c r="A99" s="86" t="s">
        <v>435</v>
      </c>
      <c r="B99" s="63" t="s">
        <v>25</v>
      </c>
      <c r="C99" s="62" t="s">
        <v>6210</v>
      </c>
      <c r="D99" s="62" t="s">
        <v>6210</v>
      </c>
      <c r="E99" s="62" t="s">
        <v>25</v>
      </c>
      <c r="F99" s="62" t="s">
        <v>8663</v>
      </c>
      <c r="G99" s="62" t="s">
        <v>8663</v>
      </c>
      <c r="H99" s="62" t="s">
        <v>8604</v>
      </c>
      <c r="I99" s="62" t="s">
        <v>8604</v>
      </c>
      <c r="J99" s="62" t="s">
        <v>8604</v>
      </c>
      <c r="K99" s="63" t="s">
        <v>6534</v>
      </c>
      <c r="L99" s="63" t="s">
        <v>6534</v>
      </c>
      <c r="M99" s="63" t="s">
        <v>6534</v>
      </c>
      <c r="N99" s="200" t="s">
        <v>6645</v>
      </c>
      <c r="O99" s="62" t="s">
        <v>6210</v>
      </c>
      <c r="P99" s="63" t="s">
        <v>6734</v>
      </c>
      <c r="Q99" s="66" t="s">
        <v>7526</v>
      </c>
      <c r="R99" s="63" t="s">
        <v>25</v>
      </c>
      <c r="S99" s="63" t="s">
        <v>7062</v>
      </c>
      <c r="T99" s="63" t="s">
        <v>8020</v>
      </c>
      <c r="U99" s="63" t="s">
        <v>983</v>
      </c>
      <c r="V99" s="111" t="s">
        <v>7912</v>
      </c>
      <c r="W99" s="111" t="s">
        <v>7979</v>
      </c>
      <c r="X99" s="111" t="s">
        <v>7979</v>
      </c>
      <c r="Y99" s="62" t="s">
        <v>6087</v>
      </c>
      <c r="Z99" s="62" t="s">
        <v>6087</v>
      </c>
      <c r="AA99" s="62" t="s">
        <v>6029</v>
      </c>
      <c r="AB99" s="62" t="s">
        <v>6118</v>
      </c>
      <c r="AC99" s="66" t="s">
        <v>8556</v>
      </c>
      <c r="AD99" s="66" t="s">
        <v>8556</v>
      </c>
      <c r="AE99" s="66" t="s">
        <v>7649</v>
      </c>
      <c r="AF99" s="63" t="s">
        <v>25</v>
      </c>
      <c r="AG99" s="63" t="s">
        <v>8391</v>
      </c>
      <c r="AH99" s="63" t="s">
        <v>8391</v>
      </c>
      <c r="AI99" s="63" t="s">
        <v>25</v>
      </c>
      <c r="AJ99" s="62" t="s">
        <v>8280</v>
      </c>
      <c r="AK99" s="62" t="s">
        <v>8280</v>
      </c>
      <c r="AL99" s="62" t="s">
        <v>8442</v>
      </c>
      <c r="AM99" s="62" t="s">
        <v>8441</v>
      </c>
      <c r="AO99" s="220"/>
      <c r="AP99" s="30"/>
      <c r="AQ99" s="251"/>
    </row>
    <row r="100" spans="1:48" s="6" customFormat="1" ht="49.5" customHeight="1">
      <c r="A100" s="44" t="s">
        <v>2077</v>
      </c>
      <c r="B100" s="47" t="s">
        <v>25</v>
      </c>
      <c r="C100" s="42" t="s">
        <v>7512</v>
      </c>
      <c r="D100" s="42" t="s">
        <v>7517</v>
      </c>
      <c r="E100" s="42" t="s">
        <v>25</v>
      </c>
      <c r="F100" s="42" t="s">
        <v>8664</v>
      </c>
      <c r="G100" s="42" t="s">
        <v>8664</v>
      </c>
      <c r="H100" s="42" t="s">
        <v>8603</v>
      </c>
      <c r="I100" s="42" t="s">
        <v>67</v>
      </c>
      <c r="J100" s="42" t="s">
        <v>8602</v>
      </c>
      <c r="K100" s="42" t="s">
        <v>5130</v>
      </c>
      <c r="L100" s="42" t="s">
        <v>6539</v>
      </c>
      <c r="M100" s="42" t="s">
        <v>6540</v>
      </c>
      <c r="N100" s="42" t="s">
        <v>7504</v>
      </c>
      <c r="O100" s="42" t="s">
        <v>7512</v>
      </c>
      <c r="P100" s="42" t="s">
        <v>8330</v>
      </c>
      <c r="Q100" s="42" t="s">
        <v>25</v>
      </c>
      <c r="R100" s="42" t="s">
        <v>25</v>
      </c>
      <c r="S100" s="42" t="s">
        <v>25</v>
      </c>
      <c r="T100" s="42" t="s">
        <v>8019</v>
      </c>
      <c r="U100" s="42" t="s">
        <v>8019</v>
      </c>
      <c r="V100" s="42" t="s">
        <v>7909</v>
      </c>
      <c r="W100" s="42" t="s">
        <v>7539</v>
      </c>
      <c r="X100" s="42" t="s">
        <v>7539</v>
      </c>
      <c r="Y100" s="42" t="s">
        <v>7431</v>
      </c>
      <c r="Z100" s="42" t="s">
        <v>7431</v>
      </c>
      <c r="AA100" s="42" t="s">
        <v>7431</v>
      </c>
      <c r="AB100" s="42" t="s">
        <v>7433</v>
      </c>
      <c r="AC100" s="42" t="s">
        <v>8558</v>
      </c>
      <c r="AD100" s="42" t="s">
        <v>8558</v>
      </c>
      <c r="AE100" s="42" t="s">
        <v>7650</v>
      </c>
      <c r="AF100" s="42" t="s">
        <v>25</v>
      </c>
      <c r="AG100" s="42" t="s">
        <v>8466</v>
      </c>
      <c r="AH100" s="42" t="s">
        <v>8390</v>
      </c>
      <c r="AI100" s="47" t="s">
        <v>25</v>
      </c>
      <c r="AJ100" s="42" t="s">
        <v>8305</v>
      </c>
      <c r="AK100" s="42" t="s">
        <v>8277</v>
      </c>
      <c r="AL100" s="42" t="s">
        <v>8502</v>
      </c>
      <c r="AM100" s="42" t="s">
        <v>8503</v>
      </c>
      <c r="AO100" s="220"/>
      <c r="AP100" s="30"/>
      <c r="AQ100" s="251"/>
      <c r="AT100" s="30"/>
      <c r="AU100" s="30"/>
      <c r="AV100" s="30"/>
    </row>
    <row r="101" spans="1:48" ht="11.25" customHeight="1">
      <c r="A101" s="86" t="s">
        <v>435</v>
      </c>
      <c r="B101" s="63" t="s">
        <v>25</v>
      </c>
      <c r="C101" s="62" t="s">
        <v>6210</v>
      </c>
      <c r="D101" s="62" t="s">
        <v>6210</v>
      </c>
      <c r="E101" s="62" t="s">
        <v>25</v>
      </c>
      <c r="F101" s="62" t="s">
        <v>8663</v>
      </c>
      <c r="G101" s="62" t="s">
        <v>8663</v>
      </c>
      <c r="H101" s="62" t="s">
        <v>8604</v>
      </c>
      <c r="I101" s="62" t="s">
        <v>8604</v>
      </c>
      <c r="J101" s="62" t="s">
        <v>8604</v>
      </c>
      <c r="K101" s="63" t="s">
        <v>6534</v>
      </c>
      <c r="L101" s="63" t="s">
        <v>6534</v>
      </c>
      <c r="M101" s="63" t="s">
        <v>6534</v>
      </c>
      <c r="N101" s="200" t="s">
        <v>6645</v>
      </c>
      <c r="O101" s="62" t="s">
        <v>6210</v>
      </c>
      <c r="P101" s="63" t="s">
        <v>6734</v>
      </c>
      <c r="Q101" s="62" t="s">
        <v>25</v>
      </c>
      <c r="R101" s="63" t="s">
        <v>25</v>
      </c>
      <c r="S101" s="63" t="s">
        <v>25</v>
      </c>
      <c r="T101" s="63" t="s">
        <v>8020</v>
      </c>
      <c r="U101" s="63" t="s">
        <v>8020</v>
      </c>
      <c r="V101" s="111" t="s">
        <v>7910</v>
      </c>
      <c r="W101" s="111" t="s">
        <v>7979</v>
      </c>
      <c r="X101" s="111" t="s">
        <v>7979</v>
      </c>
      <c r="Y101" s="62" t="s">
        <v>6029</v>
      </c>
      <c r="Z101" s="62" t="s">
        <v>6029</v>
      </c>
      <c r="AA101" s="62" t="s">
        <v>6029</v>
      </c>
      <c r="AB101" s="62" t="s">
        <v>6117</v>
      </c>
      <c r="AC101" s="66" t="s">
        <v>8556</v>
      </c>
      <c r="AD101" s="66" t="s">
        <v>8556</v>
      </c>
      <c r="AE101" s="66" t="s">
        <v>7649</v>
      </c>
      <c r="AF101" s="63" t="s">
        <v>25</v>
      </c>
      <c r="AG101" s="63" t="s">
        <v>8391</v>
      </c>
      <c r="AH101" s="63" t="s">
        <v>8391</v>
      </c>
      <c r="AI101" s="63" t="s">
        <v>25</v>
      </c>
      <c r="AJ101" s="62" t="s">
        <v>8278</v>
      </c>
      <c r="AK101" s="62" t="s">
        <v>8279</v>
      </c>
      <c r="AL101" s="62" t="s">
        <v>8443</v>
      </c>
      <c r="AM101" s="62" t="s">
        <v>8444</v>
      </c>
      <c r="AO101" s="220"/>
      <c r="AP101" s="30"/>
      <c r="AQ101" s="251"/>
    </row>
    <row r="102" spans="1:48" s="6" customFormat="1" ht="22.5" customHeight="1">
      <c r="A102" s="44" t="s">
        <v>1892</v>
      </c>
      <c r="B102" s="47" t="s">
        <v>25</v>
      </c>
      <c r="C102" s="47" t="s">
        <v>5130</v>
      </c>
      <c r="D102" s="47" t="s">
        <v>5130</v>
      </c>
      <c r="E102" s="42" t="s">
        <v>25</v>
      </c>
      <c r="F102" s="42" t="s">
        <v>67</v>
      </c>
      <c r="G102" s="42" t="s">
        <v>67</v>
      </c>
      <c r="H102" s="42" t="s">
        <v>25</v>
      </c>
      <c r="I102" s="42" t="s">
        <v>25</v>
      </c>
      <c r="J102" s="42" t="s">
        <v>25</v>
      </c>
      <c r="K102" s="42" t="s">
        <v>5130</v>
      </c>
      <c r="L102" s="42" t="s">
        <v>5130</v>
      </c>
      <c r="M102" s="42" t="s">
        <v>5130</v>
      </c>
      <c r="N102" s="42" t="s">
        <v>5315</v>
      </c>
      <c r="O102" s="47" t="s">
        <v>5130</v>
      </c>
      <c r="P102" s="42" t="s">
        <v>25</v>
      </c>
      <c r="Q102" s="42" t="s">
        <v>25</v>
      </c>
      <c r="R102" s="42" t="s">
        <v>25</v>
      </c>
      <c r="S102" s="42" t="s">
        <v>25</v>
      </c>
      <c r="T102" s="42" t="s">
        <v>25</v>
      </c>
      <c r="U102" s="42" t="s">
        <v>25</v>
      </c>
      <c r="V102" s="42" t="s">
        <v>25</v>
      </c>
      <c r="W102" s="42" t="s">
        <v>25</v>
      </c>
      <c r="X102" s="42" t="s">
        <v>25</v>
      </c>
      <c r="Y102" s="42" t="s">
        <v>5130</v>
      </c>
      <c r="Z102" s="42" t="s">
        <v>5130</v>
      </c>
      <c r="AA102" s="42" t="s">
        <v>5130</v>
      </c>
      <c r="AB102" s="42" t="s">
        <v>5130</v>
      </c>
      <c r="AC102" s="42" t="s">
        <v>25</v>
      </c>
      <c r="AD102" s="42" t="s">
        <v>5130</v>
      </c>
      <c r="AE102" s="176" t="s">
        <v>5130</v>
      </c>
      <c r="AF102" s="42" t="s">
        <v>25</v>
      </c>
      <c r="AG102" s="176" t="s">
        <v>5130</v>
      </c>
      <c r="AH102" s="176" t="s">
        <v>5130</v>
      </c>
      <c r="AI102" s="47" t="s">
        <v>25</v>
      </c>
      <c r="AJ102" s="42" t="s">
        <v>5130</v>
      </c>
      <c r="AK102" s="42" t="s">
        <v>5130</v>
      </c>
      <c r="AL102" s="42" t="s">
        <v>5130</v>
      </c>
      <c r="AM102" s="42" t="s">
        <v>5130</v>
      </c>
      <c r="AO102" s="220"/>
      <c r="AP102" s="30"/>
      <c r="AQ102" s="251"/>
      <c r="AT102" s="30"/>
      <c r="AU102" s="30"/>
      <c r="AV102" s="30"/>
    </row>
    <row r="103" spans="1:48" ht="40.5" customHeight="1">
      <c r="A103" s="86" t="s">
        <v>435</v>
      </c>
      <c r="B103" s="63" t="s">
        <v>25</v>
      </c>
      <c r="C103" s="62" t="s">
        <v>6210</v>
      </c>
      <c r="D103" s="62" t="s">
        <v>6210</v>
      </c>
      <c r="E103" s="62" t="s">
        <v>25</v>
      </c>
      <c r="F103" s="62" t="s">
        <v>8663</v>
      </c>
      <c r="G103" s="62" t="s">
        <v>8663</v>
      </c>
      <c r="H103" s="62" t="s">
        <v>8605</v>
      </c>
      <c r="I103" s="62" t="s">
        <v>8605</v>
      </c>
      <c r="J103" s="62" t="s">
        <v>8605</v>
      </c>
      <c r="K103" s="63" t="s">
        <v>6534</v>
      </c>
      <c r="L103" s="63" t="s">
        <v>6534</v>
      </c>
      <c r="M103" s="63" t="s">
        <v>6534</v>
      </c>
      <c r="N103" s="200" t="s">
        <v>6647</v>
      </c>
      <c r="O103" s="62" t="s">
        <v>6210</v>
      </c>
      <c r="P103" s="63" t="s">
        <v>6734</v>
      </c>
      <c r="Q103" s="66" t="s">
        <v>6975</v>
      </c>
      <c r="R103" s="63" t="s">
        <v>25</v>
      </c>
      <c r="S103" s="63" t="s">
        <v>5139</v>
      </c>
      <c r="T103" s="63" t="s">
        <v>8020</v>
      </c>
      <c r="U103" s="63" t="s">
        <v>8020</v>
      </c>
      <c r="V103" s="111" t="s">
        <v>7911</v>
      </c>
      <c r="W103" s="111" t="s">
        <v>7911</v>
      </c>
      <c r="X103" s="111" t="s">
        <v>7911</v>
      </c>
      <c r="Y103" s="62" t="s">
        <v>6033</v>
      </c>
      <c r="Z103" s="62" t="s">
        <v>6033</v>
      </c>
      <c r="AA103" s="62" t="s">
        <v>6033</v>
      </c>
      <c r="AB103" s="62" t="s">
        <v>6033</v>
      </c>
      <c r="AC103" s="66" t="s">
        <v>25</v>
      </c>
      <c r="AD103" s="66" t="s">
        <v>8559</v>
      </c>
      <c r="AE103" s="66" t="s">
        <v>7652</v>
      </c>
      <c r="AF103" s="63" t="s">
        <v>25</v>
      </c>
      <c r="AG103" s="63" t="s">
        <v>8391</v>
      </c>
      <c r="AH103" s="63" t="s">
        <v>8391</v>
      </c>
      <c r="AI103" s="63" t="s">
        <v>25</v>
      </c>
      <c r="AJ103" s="62" t="s">
        <v>8282</v>
      </c>
      <c r="AK103" s="62" t="s">
        <v>8282</v>
      </c>
      <c r="AL103" s="62" t="s">
        <v>5893</v>
      </c>
      <c r="AM103" s="62" t="s">
        <v>5893</v>
      </c>
      <c r="AO103" s="220"/>
      <c r="AP103" s="30"/>
      <c r="AQ103" s="251"/>
    </row>
    <row r="104" spans="1:48" s="6" customFormat="1" ht="79.5" customHeight="1">
      <c r="A104" s="308" t="s">
        <v>6416</v>
      </c>
      <c r="B104" s="42" t="s">
        <v>7913</v>
      </c>
      <c r="C104" s="42" t="s">
        <v>7519</v>
      </c>
      <c r="D104" s="42" t="s">
        <v>7914</v>
      </c>
      <c r="E104" s="42" t="s">
        <v>25</v>
      </c>
      <c r="F104" s="42" t="s">
        <v>8666</v>
      </c>
      <c r="G104" s="42" t="s">
        <v>8666</v>
      </c>
      <c r="H104" s="42" t="s">
        <v>8607</v>
      </c>
      <c r="I104" s="42" t="s">
        <v>8606</v>
      </c>
      <c r="J104" s="42" t="s">
        <v>8608</v>
      </c>
      <c r="K104" s="42" t="s">
        <v>6541</v>
      </c>
      <c r="L104" s="42" t="s">
        <v>6541</v>
      </c>
      <c r="M104" s="42" t="s">
        <v>6541</v>
      </c>
      <c r="N104" s="42" t="s">
        <v>8784</v>
      </c>
      <c r="O104" s="42" t="s">
        <v>7519</v>
      </c>
      <c r="P104" s="42" t="s">
        <v>8333</v>
      </c>
      <c r="Q104" s="42" t="s">
        <v>6976</v>
      </c>
      <c r="R104" s="42" t="s">
        <v>25</v>
      </c>
      <c r="S104" s="42" t="s">
        <v>7063</v>
      </c>
      <c r="T104" s="42" t="s">
        <v>8050</v>
      </c>
      <c r="U104" s="42" t="s">
        <v>6832</v>
      </c>
      <c r="V104" s="42" t="s">
        <v>7916</v>
      </c>
      <c r="W104" s="42" t="s">
        <v>7985</v>
      </c>
      <c r="X104" s="42" t="s">
        <v>7994</v>
      </c>
      <c r="Y104" s="42" t="s">
        <v>307</v>
      </c>
      <c r="Z104" s="42" t="s">
        <v>307</v>
      </c>
      <c r="AA104" s="42" t="s">
        <v>307</v>
      </c>
      <c r="AB104" s="42" t="s">
        <v>307</v>
      </c>
      <c r="AC104" s="42" t="s">
        <v>8115</v>
      </c>
      <c r="AD104" s="42" t="s">
        <v>8115</v>
      </c>
      <c r="AE104" s="42" t="s">
        <v>7653</v>
      </c>
      <c r="AF104" s="42" t="s">
        <v>8468</v>
      </c>
      <c r="AG104" s="42" t="s">
        <v>8468</v>
      </c>
      <c r="AH104" s="42" t="s">
        <v>8392</v>
      </c>
      <c r="AI104" s="47" t="s">
        <v>25</v>
      </c>
      <c r="AJ104" s="42" t="s">
        <v>8306</v>
      </c>
      <c r="AK104" s="42" t="s">
        <v>8294</v>
      </c>
      <c r="AL104" s="42" t="s">
        <v>7814</v>
      </c>
      <c r="AM104" s="42" t="s">
        <v>7814</v>
      </c>
      <c r="AO104" s="220"/>
      <c r="AP104" s="30"/>
      <c r="AQ104" s="250"/>
      <c r="AT104" s="30"/>
      <c r="AU104" s="30"/>
      <c r="AV104" s="30"/>
    </row>
    <row r="105" spans="1:48" ht="21.75" customHeight="1">
      <c r="A105" s="86" t="s">
        <v>435</v>
      </c>
      <c r="B105" s="62" t="s">
        <v>8702</v>
      </c>
      <c r="C105" s="62" t="s">
        <v>8702</v>
      </c>
      <c r="D105" s="62" t="s">
        <v>8702</v>
      </c>
      <c r="E105" s="62" t="s">
        <v>25</v>
      </c>
      <c r="F105" s="62" t="s">
        <v>8665</v>
      </c>
      <c r="G105" s="62" t="s">
        <v>8665</v>
      </c>
      <c r="H105" s="62" t="s">
        <v>8609</v>
      </c>
      <c r="I105" s="62" t="s">
        <v>8609</v>
      </c>
      <c r="J105" s="62" t="s">
        <v>8609</v>
      </c>
      <c r="K105" s="63" t="s">
        <v>6542</v>
      </c>
      <c r="L105" s="63" t="s">
        <v>6542</v>
      </c>
      <c r="M105" s="63" t="s">
        <v>6542</v>
      </c>
      <c r="N105" s="200" t="s">
        <v>6648</v>
      </c>
      <c r="O105" s="62" t="s">
        <v>8702</v>
      </c>
      <c r="P105" s="63" t="s">
        <v>6735</v>
      </c>
      <c r="Q105" s="63" t="s">
        <v>6977</v>
      </c>
      <c r="R105" s="63" t="s">
        <v>25</v>
      </c>
      <c r="S105" s="63" t="s">
        <v>7064</v>
      </c>
      <c r="T105" s="63" t="s">
        <v>8051</v>
      </c>
      <c r="U105" s="63" t="s">
        <v>983</v>
      </c>
      <c r="V105" s="111" t="s">
        <v>7917</v>
      </c>
      <c r="W105" s="118" t="s">
        <v>7986</v>
      </c>
      <c r="X105" s="118" t="s">
        <v>7995</v>
      </c>
      <c r="Y105" s="62" t="s">
        <v>6034</v>
      </c>
      <c r="Z105" s="62" t="s">
        <v>6034</v>
      </c>
      <c r="AA105" s="62" t="s">
        <v>6034</v>
      </c>
      <c r="AB105" s="62" t="s">
        <v>6034</v>
      </c>
      <c r="AC105" s="66" t="s">
        <v>8557</v>
      </c>
      <c r="AD105" s="66" t="s">
        <v>8557</v>
      </c>
      <c r="AE105" s="66" t="s">
        <v>7654</v>
      </c>
      <c r="AF105" s="63" t="s">
        <v>8393</v>
      </c>
      <c r="AG105" s="63" t="s">
        <v>8393</v>
      </c>
      <c r="AH105" s="63" t="s">
        <v>8393</v>
      </c>
      <c r="AI105" s="63" t="s">
        <v>25</v>
      </c>
      <c r="AJ105" s="62" t="s">
        <v>8307</v>
      </c>
      <c r="AK105" s="62" t="s">
        <v>8291</v>
      </c>
      <c r="AL105" s="62" t="s">
        <v>8445</v>
      </c>
      <c r="AM105" s="62" t="s">
        <v>8445</v>
      </c>
      <c r="AP105" s="30"/>
      <c r="AQ105" s="251"/>
    </row>
    <row r="106" spans="1:48" s="6" customFormat="1" ht="32.25" customHeight="1">
      <c r="A106" s="44" t="s">
        <v>434</v>
      </c>
      <c r="B106" s="47" t="s">
        <v>25</v>
      </c>
      <c r="C106" s="42" t="s">
        <v>104</v>
      </c>
      <c r="D106" s="42"/>
      <c r="E106" s="174" t="s">
        <v>25</v>
      </c>
      <c r="F106" s="47" t="s">
        <v>67</v>
      </c>
      <c r="G106" s="47" t="s">
        <v>67</v>
      </c>
      <c r="H106" s="42" t="s">
        <v>25</v>
      </c>
      <c r="I106" s="47" t="s">
        <v>67</v>
      </c>
      <c r="J106" s="42" t="s">
        <v>25</v>
      </c>
      <c r="K106" s="42" t="s">
        <v>5130</v>
      </c>
      <c r="L106" s="42" t="s">
        <v>6543</v>
      </c>
      <c r="M106" s="42" t="s">
        <v>6543</v>
      </c>
      <c r="N106" s="42" t="s">
        <v>104</v>
      </c>
      <c r="O106" s="42" t="s">
        <v>104</v>
      </c>
      <c r="P106" s="42" t="s">
        <v>6786</v>
      </c>
      <c r="Q106" s="42" t="s">
        <v>6978</v>
      </c>
      <c r="R106" s="42" t="s">
        <v>25</v>
      </c>
      <c r="S106" s="42" t="s">
        <v>25</v>
      </c>
      <c r="T106" s="47" t="s">
        <v>104</v>
      </c>
      <c r="U106" s="42" t="s">
        <v>6832</v>
      </c>
      <c r="V106" s="47" t="s">
        <v>25</v>
      </c>
      <c r="W106" s="47" t="s">
        <v>25</v>
      </c>
      <c r="X106" s="47" t="s">
        <v>25</v>
      </c>
      <c r="Y106" s="42" t="s">
        <v>67</v>
      </c>
      <c r="Z106" s="42" t="s">
        <v>67</v>
      </c>
      <c r="AA106" s="42" t="s">
        <v>25</v>
      </c>
      <c r="AB106" s="42" t="s">
        <v>67</v>
      </c>
      <c r="AC106" s="42" t="s">
        <v>25</v>
      </c>
      <c r="AD106" s="42" t="s">
        <v>25</v>
      </c>
      <c r="AE106" s="176" t="s">
        <v>67</v>
      </c>
      <c r="AF106" s="42" t="s">
        <v>25</v>
      </c>
      <c r="AG106" s="42" t="s">
        <v>67</v>
      </c>
      <c r="AH106" s="42" t="s">
        <v>67</v>
      </c>
      <c r="AI106" s="47" t="s">
        <v>25</v>
      </c>
      <c r="AJ106" s="42" t="s">
        <v>25</v>
      </c>
      <c r="AK106" s="42" t="s">
        <v>25</v>
      </c>
      <c r="AL106" s="42" t="s">
        <v>5130</v>
      </c>
      <c r="AM106" s="176" t="s">
        <v>119</v>
      </c>
      <c r="AO106" s="215"/>
      <c r="AP106" s="30"/>
      <c r="AQ106" s="251"/>
      <c r="AT106" s="30"/>
      <c r="AU106" s="30"/>
      <c r="AV106" s="30"/>
    </row>
    <row r="107" spans="1:48" ht="11.25" customHeight="1">
      <c r="A107" s="86" t="s">
        <v>435</v>
      </c>
      <c r="B107" s="63" t="s">
        <v>25</v>
      </c>
      <c r="C107" s="62" t="s">
        <v>8703</v>
      </c>
      <c r="D107" s="62" t="s">
        <v>8703</v>
      </c>
      <c r="E107" s="62" t="s">
        <v>25</v>
      </c>
      <c r="F107" s="62"/>
      <c r="G107" s="62" t="s">
        <v>8665</v>
      </c>
      <c r="H107" s="62" t="s">
        <v>8610</v>
      </c>
      <c r="I107" s="62" t="s">
        <v>8610</v>
      </c>
      <c r="J107" s="62" t="s">
        <v>8610</v>
      </c>
      <c r="K107" s="63" t="s">
        <v>6544</v>
      </c>
      <c r="L107" s="63" t="s">
        <v>6544</v>
      </c>
      <c r="M107" s="63" t="s">
        <v>6544</v>
      </c>
      <c r="N107" s="200" t="s">
        <v>8783</v>
      </c>
      <c r="O107" s="62" t="s">
        <v>8703</v>
      </c>
      <c r="P107" s="63" t="s">
        <v>6787</v>
      </c>
      <c r="Q107" s="63" t="s">
        <v>6979</v>
      </c>
      <c r="R107" s="63" t="s">
        <v>25</v>
      </c>
      <c r="S107" s="63" t="s">
        <v>25</v>
      </c>
      <c r="T107" s="63" t="s">
        <v>8052</v>
      </c>
      <c r="U107" s="63" t="s">
        <v>983</v>
      </c>
      <c r="V107" s="111" t="s">
        <v>7918</v>
      </c>
      <c r="W107" s="111" t="s">
        <v>7918</v>
      </c>
      <c r="X107" s="111" t="s">
        <v>7918</v>
      </c>
      <c r="Y107" s="62" t="s">
        <v>6088</v>
      </c>
      <c r="Z107" s="62" t="s">
        <v>6088</v>
      </c>
      <c r="AA107" s="62" t="s">
        <v>25</v>
      </c>
      <c r="AB107" s="62" t="s">
        <v>6088</v>
      </c>
      <c r="AC107" s="66" t="s">
        <v>25</v>
      </c>
      <c r="AD107" s="66" t="s">
        <v>25</v>
      </c>
      <c r="AE107" s="66" t="s">
        <v>7655</v>
      </c>
      <c r="AF107" s="200" t="s">
        <v>25</v>
      </c>
      <c r="AG107" s="63" t="s">
        <v>8394</v>
      </c>
      <c r="AH107" s="63" t="s">
        <v>8394</v>
      </c>
      <c r="AI107" s="63" t="s">
        <v>25</v>
      </c>
      <c r="AJ107" s="62" t="s">
        <v>8283</v>
      </c>
      <c r="AK107" s="62" t="s">
        <v>8283</v>
      </c>
      <c r="AL107" s="62" t="s">
        <v>5896</v>
      </c>
      <c r="AM107" s="62" t="s">
        <v>5964</v>
      </c>
      <c r="AP107" s="30"/>
      <c r="AQ107" s="251"/>
    </row>
    <row r="108" spans="1:48" s="276" customFormat="1" ht="36">
      <c r="A108" s="213" t="s">
        <v>6455</v>
      </c>
      <c r="B108" s="47" t="s">
        <v>25</v>
      </c>
      <c r="C108" s="174" t="s">
        <v>67</v>
      </c>
      <c r="D108" s="174" t="s">
        <v>67</v>
      </c>
      <c r="E108" s="174" t="s">
        <v>25</v>
      </c>
      <c r="F108" s="47" t="s">
        <v>67</v>
      </c>
      <c r="G108" s="47" t="s">
        <v>67</v>
      </c>
      <c r="H108" s="174" t="s">
        <v>67</v>
      </c>
      <c r="I108" s="174" t="s">
        <v>67</v>
      </c>
      <c r="J108" s="174" t="s">
        <v>25</v>
      </c>
      <c r="K108" s="177" t="s">
        <v>25</v>
      </c>
      <c r="L108" s="175" t="s">
        <v>25</v>
      </c>
      <c r="M108" s="177" t="s">
        <v>6545</v>
      </c>
      <c r="N108" s="174" t="s">
        <v>67</v>
      </c>
      <c r="O108" s="174" t="s">
        <v>67</v>
      </c>
      <c r="P108" s="42" t="s">
        <v>6788</v>
      </c>
      <c r="Q108" s="175" t="s">
        <v>25</v>
      </c>
      <c r="R108" s="175" t="s">
        <v>25</v>
      </c>
      <c r="S108" s="175" t="s">
        <v>25</v>
      </c>
      <c r="T108" s="175" t="s">
        <v>67</v>
      </c>
      <c r="U108" s="42" t="s">
        <v>6832</v>
      </c>
      <c r="V108" s="47" t="s">
        <v>25</v>
      </c>
      <c r="W108" s="177" t="s">
        <v>7987</v>
      </c>
      <c r="X108" s="177" t="s">
        <v>7987</v>
      </c>
      <c r="Y108" s="174" t="s">
        <v>25</v>
      </c>
      <c r="Z108" s="174" t="s">
        <v>25</v>
      </c>
      <c r="AA108" s="174" t="s">
        <v>25</v>
      </c>
      <c r="AB108" s="174" t="s">
        <v>67</v>
      </c>
      <c r="AC108" s="42" t="s">
        <v>25</v>
      </c>
      <c r="AD108" s="42" t="s">
        <v>25</v>
      </c>
      <c r="AE108" s="176" t="s">
        <v>93</v>
      </c>
      <c r="AF108" s="42" t="s">
        <v>25</v>
      </c>
      <c r="AG108" s="176" t="s">
        <v>8488</v>
      </c>
      <c r="AH108" s="176" t="s">
        <v>8488</v>
      </c>
      <c r="AI108" s="175" t="s">
        <v>25</v>
      </c>
      <c r="AJ108" s="42" t="s">
        <v>25</v>
      </c>
      <c r="AK108" s="42" t="s">
        <v>8293</v>
      </c>
      <c r="AL108" s="174" t="s">
        <v>25</v>
      </c>
      <c r="AM108" s="177" t="s">
        <v>7815</v>
      </c>
      <c r="AP108" s="277"/>
      <c r="AQ108" s="251"/>
      <c r="AT108" s="279"/>
      <c r="AU108" s="279"/>
      <c r="AV108" s="279"/>
    </row>
    <row r="109" spans="1:48" ht="11.25" customHeight="1">
      <c r="A109" s="86" t="s">
        <v>435</v>
      </c>
      <c r="B109" s="63" t="s">
        <v>25</v>
      </c>
      <c r="C109" s="62" t="s">
        <v>8704</v>
      </c>
      <c r="D109" s="62" t="s">
        <v>8704</v>
      </c>
      <c r="E109" s="62" t="s">
        <v>25</v>
      </c>
      <c r="F109" s="62" t="s">
        <v>8665</v>
      </c>
      <c r="G109" s="62" t="s">
        <v>8665</v>
      </c>
      <c r="H109" s="62" t="s">
        <v>8609</v>
      </c>
      <c r="I109" s="62" t="s">
        <v>8609</v>
      </c>
      <c r="J109" s="62" t="s">
        <v>25</v>
      </c>
      <c r="K109" s="63" t="s">
        <v>25</v>
      </c>
      <c r="L109" s="63" t="s">
        <v>25</v>
      </c>
      <c r="M109" s="63" t="s">
        <v>6546</v>
      </c>
      <c r="N109" s="200" t="s">
        <v>8783</v>
      </c>
      <c r="O109" s="62" t="s">
        <v>8704</v>
      </c>
      <c r="P109" s="63" t="s">
        <v>6789</v>
      </c>
      <c r="Q109" s="63" t="s">
        <v>25</v>
      </c>
      <c r="R109" s="63" t="s">
        <v>25</v>
      </c>
      <c r="S109" s="63" t="s">
        <v>25</v>
      </c>
      <c r="T109" s="63" t="s">
        <v>8766</v>
      </c>
      <c r="U109" s="63" t="s">
        <v>983</v>
      </c>
      <c r="V109" s="111" t="s">
        <v>7918</v>
      </c>
      <c r="W109" s="63" t="s">
        <v>7988</v>
      </c>
      <c r="X109" s="63" t="s">
        <v>7988</v>
      </c>
      <c r="Y109" s="62" t="s">
        <v>25</v>
      </c>
      <c r="Z109" s="62" t="s">
        <v>25</v>
      </c>
      <c r="AA109" s="62" t="s">
        <v>25</v>
      </c>
      <c r="AB109" s="62" t="s">
        <v>7434</v>
      </c>
      <c r="AC109" s="66" t="s">
        <v>25</v>
      </c>
      <c r="AD109" s="66" t="s">
        <v>25</v>
      </c>
      <c r="AE109" s="66" t="s">
        <v>7656</v>
      </c>
      <c r="AF109" s="200" t="s">
        <v>25</v>
      </c>
      <c r="AG109" s="63" t="s">
        <v>8490</v>
      </c>
      <c r="AH109" s="63" t="s">
        <v>8490</v>
      </c>
      <c r="AI109" s="63" t="s">
        <v>25</v>
      </c>
      <c r="AJ109" s="62" t="s">
        <v>8283</v>
      </c>
      <c r="AK109" s="62" t="s">
        <v>8292</v>
      </c>
      <c r="AL109" s="62" t="s">
        <v>25</v>
      </c>
      <c r="AM109" s="63" t="s">
        <v>7441</v>
      </c>
      <c r="AP109" s="6"/>
      <c r="AQ109" s="251"/>
    </row>
    <row r="110" spans="1:48" s="6" customFormat="1" ht="48" customHeight="1">
      <c r="A110" s="311" t="s">
        <v>8446</v>
      </c>
      <c r="B110" s="42" t="s">
        <v>6458</v>
      </c>
      <c r="C110" s="42" t="s">
        <v>6462</v>
      </c>
      <c r="D110" s="42" t="s">
        <v>6460</v>
      </c>
      <c r="E110" s="174" t="s">
        <v>25</v>
      </c>
      <c r="F110" s="42" t="s">
        <v>8668</v>
      </c>
      <c r="G110" s="42" t="s">
        <v>8668</v>
      </c>
      <c r="H110" s="42" t="s">
        <v>4759</v>
      </c>
      <c r="I110" s="42" t="s">
        <v>6448</v>
      </c>
      <c r="J110" s="42" t="s">
        <v>8611</v>
      </c>
      <c r="K110" s="47" t="s">
        <v>5130</v>
      </c>
      <c r="L110" s="42" t="s">
        <v>91</v>
      </c>
      <c r="M110" s="42" t="s">
        <v>6552</v>
      </c>
      <c r="N110" s="42" t="s">
        <v>6652</v>
      </c>
      <c r="O110" s="42" t="s">
        <v>6462</v>
      </c>
      <c r="P110" s="42" t="s">
        <v>91</v>
      </c>
      <c r="Q110" s="42" t="s">
        <v>6983</v>
      </c>
      <c r="R110" s="47" t="s">
        <v>93</v>
      </c>
      <c r="S110" s="47" t="s">
        <v>93</v>
      </c>
      <c r="T110" s="47" t="s">
        <v>5590</v>
      </c>
      <c r="U110" s="47" t="s">
        <v>5590</v>
      </c>
      <c r="V110" s="47" t="s">
        <v>0</v>
      </c>
      <c r="W110" s="47" t="s">
        <v>93</v>
      </c>
      <c r="X110" s="47" t="s">
        <v>6424</v>
      </c>
      <c r="Y110" s="176" t="s">
        <v>7610</v>
      </c>
      <c r="Z110" s="176" t="s">
        <v>7610</v>
      </c>
      <c r="AA110" s="176" t="s">
        <v>7609</v>
      </c>
      <c r="AB110" s="176" t="s">
        <v>67</v>
      </c>
      <c r="AC110" s="42" t="s">
        <v>8119</v>
      </c>
      <c r="AD110" s="42" t="s">
        <v>8119</v>
      </c>
      <c r="AE110" s="176" t="s">
        <v>67</v>
      </c>
      <c r="AF110" s="42" t="s">
        <v>25</v>
      </c>
      <c r="AG110" s="47" t="s">
        <v>91</v>
      </c>
      <c r="AH110" s="47" t="s">
        <v>67</v>
      </c>
      <c r="AI110" s="47" t="s">
        <v>25</v>
      </c>
      <c r="AJ110" s="176" t="s">
        <v>8308</v>
      </c>
      <c r="AK110" s="176" t="s">
        <v>8220</v>
      </c>
      <c r="AL110" s="176" t="s">
        <v>6424</v>
      </c>
      <c r="AM110" s="176" t="s">
        <v>6424</v>
      </c>
      <c r="AO110" s="215"/>
      <c r="AP110" s="30"/>
      <c r="AQ110" s="251"/>
      <c r="AT110" s="30"/>
      <c r="AU110" s="30"/>
      <c r="AV110" s="30"/>
    </row>
    <row r="111" spans="1:48" ht="32.25" customHeight="1">
      <c r="A111" s="86" t="s">
        <v>435</v>
      </c>
      <c r="B111" s="62" t="s">
        <v>6155</v>
      </c>
      <c r="C111" s="62" t="s">
        <v>6155</v>
      </c>
      <c r="D111" s="62" t="s">
        <v>6155</v>
      </c>
      <c r="E111" s="62" t="s">
        <v>25</v>
      </c>
      <c r="F111" s="62" t="s">
        <v>8667</v>
      </c>
      <c r="G111" s="62" t="s">
        <v>8667</v>
      </c>
      <c r="H111" s="62" t="s">
        <v>8612</v>
      </c>
      <c r="I111" s="62" t="s">
        <v>8612</v>
      </c>
      <c r="J111" s="62" t="s">
        <v>8612</v>
      </c>
      <c r="K111" s="63" t="s">
        <v>6551</v>
      </c>
      <c r="L111" s="63" t="s">
        <v>6551</v>
      </c>
      <c r="M111" s="63" t="s">
        <v>6551</v>
      </c>
      <c r="N111" s="200" t="s">
        <v>6653</v>
      </c>
      <c r="O111" s="62" t="s">
        <v>6155</v>
      </c>
      <c r="P111" s="63" t="s">
        <v>6738</v>
      </c>
      <c r="Q111" s="200" t="s">
        <v>6985</v>
      </c>
      <c r="R111" s="63" t="s">
        <v>7067</v>
      </c>
      <c r="S111" s="63" t="s">
        <v>7067</v>
      </c>
      <c r="T111" s="63" t="s">
        <v>8013</v>
      </c>
      <c r="U111" s="63" t="s">
        <v>8013</v>
      </c>
      <c r="V111" s="111" t="s">
        <v>7920</v>
      </c>
      <c r="W111" s="111" t="s">
        <v>7980</v>
      </c>
      <c r="X111" s="111" t="s">
        <v>7993</v>
      </c>
      <c r="Y111" s="62" t="s">
        <v>6105</v>
      </c>
      <c r="Z111" s="62" t="s">
        <v>6105</v>
      </c>
      <c r="AA111" s="62" t="s">
        <v>6037</v>
      </c>
      <c r="AB111" s="62" t="s">
        <v>6116</v>
      </c>
      <c r="AC111" s="66" t="s">
        <v>8118</v>
      </c>
      <c r="AD111" s="66" t="s">
        <v>8118</v>
      </c>
      <c r="AE111" s="66" t="s">
        <v>7657</v>
      </c>
      <c r="AF111" s="200" t="s">
        <v>25</v>
      </c>
      <c r="AG111" s="200" t="s">
        <v>8395</v>
      </c>
      <c r="AH111" s="200" t="s">
        <v>8395</v>
      </c>
      <c r="AI111" s="63" t="s">
        <v>25</v>
      </c>
      <c r="AJ111" s="62" t="s">
        <v>8218</v>
      </c>
      <c r="AK111" s="62" t="s">
        <v>8218</v>
      </c>
      <c r="AL111" s="62" t="s">
        <v>5986</v>
      </c>
      <c r="AM111" s="62" t="s">
        <v>5986</v>
      </c>
      <c r="AP111" s="30"/>
      <c r="AQ111" s="251"/>
    </row>
    <row r="112" spans="1:48" s="171" customFormat="1" ht="39.75" customHeight="1">
      <c r="A112" s="312" t="s">
        <v>7615</v>
      </c>
      <c r="B112" s="176" t="s">
        <v>6459</v>
      </c>
      <c r="C112" s="176" t="s">
        <v>6463</v>
      </c>
      <c r="D112" s="176" t="s">
        <v>6461</v>
      </c>
      <c r="E112" s="176" t="s">
        <v>25</v>
      </c>
      <c r="F112" s="42" t="s">
        <v>8668</v>
      </c>
      <c r="G112" s="42" t="s">
        <v>8668</v>
      </c>
      <c r="H112" s="176" t="s">
        <v>8617</v>
      </c>
      <c r="I112" s="176" t="s">
        <v>4810</v>
      </c>
      <c r="J112" s="174" t="s">
        <v>25</v>
      </c>
      <c r="K112" s="174" t="s">
        <v>5130</v>
      </c>
      <c r="L112" s="176" t="s">
        <v>91</v>
      </c>
      <c r="M112" s="176" t="s">
        <v>6552</v>
      </c>
      <c r="N112" s="176" t="s">
        <v>6652</v>
      </c>
      <c r="O112" s="176" t="s">
        <v>6463</v>
      </c>
      <c r="P112" s="176" t="s">
        <v>67</v>
      </c>
      <c r="Q112" s="176" t="s">
        <v>6986</v>
      </c>
      <c r="R112" s="174" t="s">
        <v>93</v>
      </c>
      <c r="S112" s="174" t="s">
        <v>93</v>
      </c>
      <c r="T112" s="47" t="s">
        <v>5590</v>
      </c>
      <c r="U112" s="47" t="s">
        <v>5590</v>
      </c>
      <c r="V112" s="47" t="s">
        <v>0</v>
      </c>
      <c r="W112" s="47" t="s">
        <v>93</v>
      </c>
      <c r="X112" s="47" t="s">
        <v>6424</v>
      </c>
      <c r="Y112" s="176" t="s">
        <v>7610</v>
      </c>
      <c r="Z112" s="176" t="s">
        <v>7610</v>
      </c>
      <c r="AA112" s="176" t="s">
        <v>7609</v>
      </c>
      <c r="AB112" s="176" t="s">
        <v>67</v>
      </c>
      <c r="AC112" s="42" t="s">
        <v>8120</v>
      </c>
      <c r="AD112" s="42" t="s">
        <v>8120</v>
      </c>
      <c r="AE112" s="176" t="s">
        <v>67</v>
      </c>
      <c r="AF112" s="42" t="s">
        <v>25</v>
      </c>
      <c r="AG112" s="47" t="s">
        <v>91</v>
      </c>
      <c r="AH112" s="42" t="s">
        <v>67</v>
      </c>
      <c r="AI112" s="175" t="s">
        <v>25</v>
      </c>
      <c r="AJ112" s="176" t="s">
        <v>25</v>
      </c>
      <c r="AK112" s="176" t="s">
        <v>8219</v>
      </c>
      <c r="AL112" s="176" t="s">
        <v>6424</v>
      </c>
      <c r="AM112" s="176" t="s">
        <v>6424</v>
      </c>
      <c r="AO112" s="217"/>
      <c r="AP112" s="172"/>
      <c r="AQ112" s="251"/>
      <c r="AT112" s="172"/>
      <c r="AU112" s="172"/>
      <c r="AV112" s="172"/>
    </row>
    <row r="113" spans="1:48">
      <c r="A113" s="86" t="s">
        <v>435</v>
      </c>
      <c r="B113" s="62" t="s">
        <v>6155</v>
      </c>
      <c r="C113" s="62" t="s">
        <v>6155</v>
      </c>
      <c r="D113" s="62" t="s">
        <v>6155</v>
      </c>
      <c r="E113" s="62" t="s">
        <v>25</v>
      </c>
      <c r="F113" s="62" t="s">
        <v>8667</v>
      </c>
      <c r="G113" s="62" t="s">
        <v>8667</v>
      </c>
      <c r="H113" s="62" t="s">
        <v>8614</v>
      </c>
      <c r="I113" s="62" t="s">
        <v>8614</v>
      </c>
      <c r="J113" s="62" t="s">
        <v>25</v>
      </c>
      <c r="K113" s="63" t="s">
        <v>6551</v>
      </c>
      <c r="L113" s="63" t="s">
        <v>6551</v>
      </c>
      <c r="M113" s="63" t="s">
        <v>6551</v>
      </c>
      <c r="N113" s="200" t="s">
        <v>6653</v>
      </c>
      <c r="O113" s="62" t="s">
        <v>6155</v>
      </c>
      <c r="P113" s="63" t="s">
        <v>6738</v>
      </c>
      <c r="Q113" s="63" t="s">
        <v>6984</v>
      </c>
      <c r="R113" s="63" t="s">
        <v>7067</v>
      </c>
      <c r="S113" s="63" t="s">
        <v>7067</v>
      </c>
      <c r="T113" s="63" t="s">
        <v>8013</v>
      </c>
      <c r="U113" s="63" t="s">
        <v>8013</v>
      </c>
      <c r="V113" s="111" t="s">
        <v>7920</v>
      </c>
      <c r="W113" s="111" t="s">
        <v>7980</v>
      </c>
      <c r="X113" s="111" t="s">
        <v>7993</v>
      </c>
      <c r="Y113" s="62" t="s">
        <v>6105</v>
      </c>
      <c r="Z113" s="62" t="s">
        <v>6105</v>
      </c>
      <c r="AA113" s="62" t="s">
        <v>6037</v>
      </c>
      <c r="AB113" s="62" t="s">
        <v>6116</v>
      </c>
      <c r="AC113" s="66" t="s">
        <v>8121</v>
      </c>
      <c r="AD113" s="66" t="s">
        <v>8121</v>
      </c>
      <c r="AE113" s="66" t="s">
        <v>7657</v>
      </c>
      <c r="AF113" s="200" t="s">
        <v>25</v>
      </c>
      <c r="AG113" s="200" t="s">
        <v>8395</v>
      </c>
      <c r="AH113" s="200" t="s">
        <v>8395</v>
      </c>
      <c r="AI113" s="63" t="s">
        <v>25</v>
      </c>
      <c r="AJ113" s="62" t="s">
        <v>8218</v>
      </c>
      <c r="AK113" s="62" t="s">
        <v>8232</v>
      </c>
      <c r="AL113" s="62" t="s">
        <v>5986</v>
      </c>
      <c r="AM113" s="62" t="s">
        <v>5986</v>
      </c>
      <c r="AP113" s="30"/>
      <c r="AQ113" s="251"/>
    </row>
    <row r="114" spans="1:48" s="6" customFormat="1" ht="22.5" customHeight="1">
      <c r="A114" s="44" t="s">
        <v>1871</v>
      </c>
      <c r="B114" s="47" t="s">
        <v>67</v>
      </c>
      <c r="C114" s="47" t="s">
        <v>67</v>
      </c>
      <c r="D114" s="47" t="s">
        <v>67</v>
      </c>
      <c r="E114" s="176" t="s">
        <v>25</v>
      </c>
      <c r="F114" s="176" t="s">
        <v>25</v>
      </c>
      <c r="G114" s="176" t="s">
        <v>25</v>
      </c>
      <c r="H114" s="42" t="s">
        <v>67</v>
      </c>
      <c r="I114" s="42" t="s">
        <v>67</v>
      </c>
      <c r="J114" s="42" t="s">
        <v>67</v>
      </c>
      <c r="K114" s="47" t="s">
        <v>67</v>
      </c>
      <c r="L114" s="47" t="s">
        <v>67</v>
      </c>
      <c r="M114" s="47" t="s">
        <v>67</v>
      </c>
      <c r="N114" s="47" t="s">
        <v>67</v>
      </c>
      <c r="O114" s="47" t="s">
        <v>67</v>
      </c>
      <c r="P114" s="47" t="s">
        <v>67</v>
      </c>
      <c r="Q114" s="47" t="s">
        <v>67</v>
      </c>
      <c r="R114" s="47" t="s">
        <v>248</v>
      </c>
      <c r="S114" s="47" t="s">
        <v>248</v>
      </c>
      <c r="T114" s="47" t="s">
        <v>67</v>
      </c>
      <c r="U114" s="47" t="s">
        <v>67</v>
      </c>
      <c r="V114" s="47" t="s">
        <v>67</v>
      </c>
      <c r="W114" s="47" t="s">
        <v>67</v>
      </c>
      <c r="X114" s="47" t="s">
        <v>67</v>
      </c>
      <c r="Y114" s="42" t="s">
        <v>25</v>
      </c>
      <c r="Z114" s="42" t="s">
        <v>25</v>
      </c>
      <c r="AA114" s="42" t="s">
        <v>25</v>
      </c>
      <c r="AB114" s="42" t="s">
        <v>25</v>
      </c>
      <c r="AC114" s="42" t="s">
        <v>67</v>
      </c>
      <c r="AD114" s="42" t="s">
        <v>67</v>
      </c>
      <c r="AE114" s="174" t="s">
        <v>67</v>
      </c>
      <c r="AF114" s="47" t="s">
        <v>67</v>
      </c>
      <c r="AG114" s="47" t="s">
        <v>67</v>
      </c>
      <c r="AH114" s="47" t="s">
        <v>67</v>
      </c>
      <c r="AI114" s="47" t="s">
        <v>25</v>
      </c>
      <c r="AJ114" s="174" t="s">
        <v>67</v>
      </c>
      <c r="AK114" s="174" t="s">
        <v>67</v>
      </c>
      <c r="AL114" s="174" t="s">
        <v>67</v>
      </c>
      <c r="AM114" s="174" t="s">
        <v>67</v>
      </c>
      <c r="AO114" s="215"/>
      <c r="AP114" s="30"/>
      <c r="AQ114" s="251"/>
      <c r="AT114" s="30"/>
      <c r="AU114" s="30"/>
      <c r="AV114" s="30"/>
    </row>
    <row r="115" spans="1:48" ht="18.75" customHeight="1">
      <c r="A115" s="86" t="s">
        <v>435</v>
      </c>
      <c r="B115" s="62" t="s">
        <v>6156</v>
      </c>
      <c r="C115" s="62" t="s">
        <v>6156</v>
      </c>
      <c r="D115" s="62" t="s">
        <v>6156</v>
      </c>
      <c r="E115" s="62" t="s">
        <v>25</v>
      </c>
      <c r="F115" s="62" t="s">
        <v>25</v>
      </c>
      <c r="G115" s="62" t="s">
        <v>25</v>
      </c>
      <c r="H115" s="62" t="s">
        <v>8618</v>
      </c>
      <c r="I115" s="62" t="s">
        <v>8618</v>
      </c>
      <c r="J115" s="62" t="s">
        <v>8618</v>
      </c>
      <c r="K115" s="63" t="s">
        <v>6550</v>
      </c>
      <c r="L115" s="63" t="s">
        <v>6550</v>
      </c>
      <c r="M115" s="63" t="s">
        <v>6550</v>
      </c>
      <c r="N115" s="200" t="s">
        <v>6654</v>
      </c>
      <c r="O115" s="62" t="s">
        <v>6156</v>
      </c>
      <c r="P115" s="63" t="s">
        <v>6739</v>
      </c>
      <c r="Q115" s="63" t="s">
        <v>6987</v>
      </c>
      <c r="R115" s="63" t="s">
        <v>1266</v>
      </c>
      <c r="S115" s="63" t="s">
        <v>1266</v>
      </c>
      <c r="T115" s="63" t="s">
        <v>8049</v>
      </c>
      <c r="U115" s="63" t="s">
        <v>8049</v>
      </c>
      <c r="V115" s="111" t="s">
        <v>7921</v>
      </c>
      <c r="W115" s="111" t="s">
        <v>7921</v>
      </c>
      <c r="X115" s="111" t="s">
        <v>7921</v>
      </c>
      <c r="Y115" s="62" t="s">
        <v>25</v>
      </c>
      <c r="Z115" s="62" t="s">
        <v>25</v>
      </c>
      <c r="AA115" s="62" t="s">
        <v>25</v>
      </c>
      <c r="AB115" s="62" t="s">
        <v>25</v>
      </c>
      <c r="AC115" s="66" t="s">
        <v>8122</v>
      </c>
      <c r="AD115" s="66" t="s">
        <v>8122</v>
      </c>
      <c r="AE115" s="66" t="s">
        <v>7658</v>
      </c>
      <c r="AF115" s="63" t="s">
        <v>8396</v>
      </c>
      <c r="AG115" s="63" t="s">
        <v>8396</v>
      </c>
      <c r="AH115" s="63" t="s">
        <v>8396</v>
      </c>
      <c r="AI115" s="63" t="s">
        <v>25</v>
      </c>
      <c r="AJ115" s="62" t="s">
        <v>8238</v>
      </c>
      <c r="AK115" s="62" t="s">
        <v>8238</v>
      </c>
      <c r="AL115" s="62" t="s">
        <v>5897</v>
      </c>
      <c r="AM115" s="62" t="s">
        <v>5897</v>
      </c>
      <c r="AP115" s="30"/>
      <c r="AQ115" s="251"/>
    </row>
    <row r="116" spans="1:48" s="6" customFormat="1" ht="30.75" customHeight="1">
      <c r="A116" s="308" t="s">
        <v>30</v>
      </c>
      <c r="B116" s="47"/>
      <c r="C116" s="47" t="s">
        <v>67</v>
      </c>
      <c r="D116" s="42" t="s">
        <v>6211</v>
      </c>
      <c r="E116" s="42" t="s">
        <v>67</v>
      </c>
      <c r="F116" s="42" t="s">
        <v>67</v>
      </c>
      <c r="G116" s="42" t="s">
        <v>67</v>
      </c>
      <c r="H116" s="47" t="s">
        <v>0</v>
      </c>
      <c r="I116" s="47" t="s">
        <v>142</v>
      </c>
      <c r="J116" s="42" t="s">
        <v>25</v>
      </c>
      <c r="K116" s="42" t="s">
        <v>5130</v>
      </c>
      <c r="L116" s="42" t="s">
        <v>6556</v>
      </c>
      <c r="M116" s="42" t="s">
        <v>91</v>
      </c>
      <c r="N116" s="42" t="s">
        <v>67</v>
      </c>
      <c r="O116" s="47" t="s">
        <v>67</v>
      </c>
      <c r="P116" s="199" t="s">
        <v>4128</v>
      </c>
      <c r="Q116" s="42" t="s">
        <v>91</v>
      </c>
      <c r="R116" s="47" t="s">
        <v>93</v>
      </c>
      <c r="S116" s="47" t="s">
        <v>93</v>
      </c>
      <c r="T116" s="47" t="s">
        <v>5590</v>
      </c>
      <c r="U116" s="47" t="s">
        <v>5590</v>
      </c>
      <c r="V116" s="42" t="s">
        <v>67</v>
      </c>
      <c r="W116" s="42" t="s">
        <v>67</v>
      </c>
      <c r="X116" s="42" t="s">
        <v>67</v>
      </c>
      <c r="Y116" s="42" t="s">
        <v>67</v>
      </c>
      <c r="Z116" s="42" t="s">
        <v>67</v>
      </c>
      <c r="AA116" s="42" t="s">
        <v>67</v>
      </c>
      <c r="AB116" s="42" t="s">
        <v>6110</v>
      </c>
      <c r="AC116" s="47" t="s">
        <v>67</v>
      </c>
      <c r="AD116" s="47" t="s">
        <v>67</v>
      </c>
      <c r="AE116" s="174" t="s">
        <v>67</v>
      </c>
      <c r="AF116" s="42" t="s">
        <v>25</v>
      </c>
      <c r="AG116" s="42" t="s">
        <v>3806</v>
      </c>
      <c r="AH116" s="42" t="s">
        <v>67</v>
      </c>
      <c r="AI116" s="47" t="s">
        <v>25</v>
      </c>
      <c r="AJ116" s="42" t="s">
        <v>67</v>
      </c>
      <c r="AK116" s="42" t="s">
        <v>67</v>
      </c>
      <c r="AL116" s="42" t="s">
        <v>67</v>
      </c>
      <c r="AM116" s="42" t="s">
        <v>67</v>
      </c>
      <c r="AO116" s="215"/>
      <c r="AP116" s="30"/>
      <c r="AQ116" s="251"/>
      <c r="AT116" s="30"/>
      <c r="AU116" s="30"/>
      <c r="AV116" s="30"/>
    </row>
    <row r="117" spans="1:48">
      <c r="A117" s="86" t="s">
        <v>435</v>
      </c>
      <c r="B117" s="63"/>
      <c r="C117" s="62" t="s">
        <v>8705</v>
      </c>
      <c r="D117" s="62" t="s">
        <v>8706</v>
      </c>
      <c r="E117" s="62" t="s">
        <v>8669</v>
      </c>
      <c r="F117" s="62" t="s">
        <v>8669</v>
      </c>
      <c r="G117" s="62" t="s">
        <v>8669</v>
      </c>
      <c r="H117" s="62" t="s">
        <v>8613</v>
      </c>
      <c r="I117" s="62" t="s">
        <v>8613</v>
      </c>
      <c r="J117" s="62" t="s">
        <v>25</v>
      </c>
      <c r="K117" s="63" t="s">
        <v>6554</v>
      </c>
      <c r="L117" s="63" t="s">
        <v>6554</v>
      </c>
      <c r="M117" s="63" t="s">
        <v>6554</v>
      </c>
      <c r="N117" s="200" t="s">
        <v>6657</v>
      </c>
      <c r="O117" s="62" t="s">
        <v>8705</v>
      </c>
      <c r="P117" s="63" t="s">
        <v>6742</v>
      </c>
      <c r="Q117" s="63" t="s">
        <v>6989</v>
      </c>
      <c r="R117" s="63" t="s">
        <v>7071</v>
      </c>
      <c r="S117" s="63" t="s">
        <v>7071</v>
      </c>
      <c r="T117" s="63" t="s">
        <v>8014</v>
      </c>
      <c r="U117" s="63" t="s">
        <v>8014</v>
      </c>
      <c r="V117" s="111" t="s">
        <v>7919</v>
      </c>
      <c r="W117" s="111" t="s">
        <v>7919</v>
      </c>
      <c r="X117" s="111" t="s">
        <v>7919</v>
      </c>
      <c r="Y117" s="62" t="s">
        <v>6040</v>
      </c>
      <c r="Z117" s="62" t="s">
        <v>6040</v>
      </c>
      <c r="AA117" s="62" t="s">
        <v>6040</v>
      </c>
      <c r="AB117" s="62" t="s">
        <v>6111</v>
      </c>
      <c r="AC117" s="66" t="s">
        <v>8560</v>
      </c>
      <c r="AD117" s="66" t="s">
        <v>8560</v>
      </c>
      <c r="AE117" s="66" t="s">
        <v>7659</v>
      </c>
      <c r="AF117" s="63" t="s">
        <v>25</v>
      </c>
      <c r="AG117" s="63" t="s">
        <v>8469</v>
      </c>
      <c r="AH117" s="63" t="s">
        <v>8469</v>
      </c>
      <c r="AI117" s="63" t="s">
        <v>25</v>
      </c>
      <c r="AJ117" s="62" t="s">
        <v>8290</v>
      </c>
      <c r="AK117" s="62" t="s">
        <v>8290</v>
      </c>
      <c r="AL117" s="62" t="s">
        <v>5902</v>
      </c>
      <c r="AM117" s="62" t="s">
        <v>5902</v>
      </c>
      <c r="AP117" s="30"/>
      <c r="AQ117" s="251"/>
    </row>
    <row r="118" spans="1:48" s="6" customFormat="1" ht="53.25" customHeight="1">
      <c r="A118" s="44" t="s">
        <v>5</v>
      </c>
      <c r="B118" s="42" t="s">
        <v>5903</v>
      </c>
      <c r="C118" s="42" t="s">
        <v>5903</v>
      </c>
      <c r="D118" s="42" t="s">
        <v>5903</v>
      </c>
      <c r="E118" s="176" t="s">
        <v>25</v>
      </c>
      <c r="F118" s="176" t="s">
        <v>25</v>
      </c>
      <c r="G118" s="176" t="s">
        <v>25</v>
      </c>
      <c r="H118" s="47" t="s">
        <v>67</v>
      </c>
      <c r="I118" s="47" t="s">
        <v>67</v>
      </c>
      <c r="J118" s="47" t="s">
        <v>67</v>
      </c>
      <c r="K118" s="42" t="s">
        <v>6614</v>
      </c>
      <c r="L118" s="42" t="s">
        <v>6614</v>
      </c>
      <c r="M118" s="42" t="s">
        <v>6614</v>
      </c>
      <c r="N118" s="42" t="s">
        <v>67</v>
      </c>
      <c r="O118" s="42" t="s">
        <v>5903</v>
      </c>
      <c r="P118" s="42" t="s">
        <v>67</v>
      </c>
      <c r="Q118" s="47" t="s">
        <v>67</v>
      </c>
      <c r="R118" s="47" t="s">
        <v>67</v>
      </c>
      <c r="S118" s="47" t="s">
        <v>67</v>
      </c>
      <c r="T118" s="47" t="s">
        <v>67</v>
      </c>
      <c r="U118" s="47" t="s">
        <v>67</v>
      </c>
      <c r="V118" s="42" t="s">
        <v>5903</v>
      </c>
      <c r="W118" s="42" t="s">
        <v>5903</v>
      </c>
      <c r="X118" s="42" t="s">
        <v>5903</v>
      </c>
      <c r="Y118" s="47" t="s">
        <v>67</v>
      </c>
      <c r="Z118" s="47" t="s">
        <v>67</v>
      </c>
      <c r="AA118" s="47" t="s">
        <v>67</v>
      </c>
      <c r="AB118" s="47" t="s">
        <v>67</v>
      </c>
      <c r="AC118" s="42" t="s">
        <v>5903</v>
      </c>
      <c r="AD118" s="42" t="s">
        <v>5903</v>
      </c>
      <c r="AE118" s="174" t="s">
        <v>67</v>
      </c>
      <c r="AF118" s="42" t="s">
        <v>5903</v>
      </c>
      <c r="AG118" s="42" t="s">
        <v>5903</v>
      </c>
      <c r="AH118" s="42" t="s">
        <v>5903</v>
      </c>
      <c r="AI118" s="47" t="s">
        <v>25</v>
      </c>
      <c r="AJ118" s="42" t="s">
        <v>5903</v>
      </c>
      <c r="AK118" s="42" t="s">
        <v>5903</v>
      </c>
      <c r="AL118" s="42" t="s">
        <v>5903</v>
      </c>
      <c r="AM118" s="42" t="s">
        <v>5903</v>
      </c>
      <c r="AO118" s="215"/>
      <c r="AP118" s="30"/>
      <c r="AQ118" s="278"/>
      <c r="AT118" s="30"/>
      <c r="AU118" s="30"/>
      <c r="AV118" s="30"/>
    </row>
    <row r="119" spans="1:48" ht="11.25" customHeight="1">
      <c r="A119" s="86" t="s">
        <v>435</v>
      </c>
      <c r="B119" s="62" t="s">
        <v>6212</v>
      </c>
      <c r="C119" s="62" t="s">
        <v>8708</v>
      </c>
      <c r="D119" s="62" t="s">
        <v>8708</v>
      </c>
      <c r="E119" s="62" t="s">
        <v>25</v>
      </c>
      <c r="F119" s="62" t="s">
        <v>25</v>
      </c>
      <c r="G119" s="62" t="s">
        <v>25</v>
      </c>
      <c r="H119" s="62" t="s">
        <v>8619</v>
      </c>
      <c r="I119" s="62" t="s">
        <v>8619</v>
      </c>
      <c r="J119" s="62" t="s">
        <v>8619</v>
      </c>
      <c r="K119" s="63" t="s">
        <v>6557</v>
      </c>
      <c r="L119" s="63" t="s">
        <v>6557</v>
      </c>
      <c r="M119" s="63" t="s">
        <v>6557</v>
      </c>
      <c r="N119" s="63" t="s">
        <v>701</v>
      </c>
      <c r="O119" s="62" t="s">
        <v>8708</v>
      </c>
      <c r="P119" s="63" t="s">
        <v>6743</v>
      </c>
      <c r="Q119" s="63" t="s">
        <v>6990</v>
      </c>
      <c r="R119" s="63" t="s">
        <v>1262</v>
      </c>
      <c r="S119" s="63" t="s">
        <v>1262</v>
      </c>
      <c r="T119" s="63" t="s">
        <v>8049</v>
      </c>
      <c r="U119" s="63" t="s">
        <v>8049</v>
      </c>
      <c r="V119" s="111" t="s">
        <v>7922</v>
      </c>
      <c r="W119" s="111" t="s">
        <v>7922</v>
      </c>
      <c r="X119" s="111" t="s">
        <v>7922</v>
      </c>
      <c r="Y119" s="62" t="s">
        <v>6041</v>
      </c>
      <c r="Z119" s="62" t="s">
        <v>6041</v>
      </c>
      <c r="AA119" s="62" t="s">
        <v>6041</v>
      </c>
      <c r="AB119" s="62" t="s">
        <v>6041</v>
      </c>
      <c r="AC119" s="66" t="s">
        <v>8123</v>
      </c>
      <c r="AD119" s="66" t="s">
        <v>8123</v>
      </c>
      <c r="AE119" s="66" t="s">
        <v>7456</v>
      </c>
      <c r="AF119" s="63" t="s">
        <v>8391</v>
      </c>
      <c r="AG119" s="63" t="s">
        <v>8397</v>
      </c>
      <c r="AH119" s="63" t="s">
        <v>8397</v>
      </c>
      <c r="AI119" s="63" t="s">
        <v>25</v>
      </c>
      <c r="AJ119" s="62" t="s">
        <v>8272</v>
      </c>
      <c r="AK119" s="62" t="s">
        <v>8272</v>
      </c>
      <c r="AL119" s="62" t="s">
        <v>5904</v>
      </c>
      <c r="AM119" s="62" t="s">
        <v>5904</v>
      </c>
      <c r="AP119" s="30"/>
      <c r="AQ119" s="251"/>
    </row>
    <row r="120" spans="1:48" s="6" customFormat="1" ht="37.5" customHeight="1">
      <c r="A120" s="44" t="s">
        <v>18</v>
      </c>
      <c r="B120" s="47" t="s">
        <v>67</v>
      </c>
      <c r="C120" s="47" t="s">
        <v>67</v>
      </c>
      <c r="D120" s="47" t="s">
        <v>67</v>
      </c>
      <c r="E120" s="47" t="s">
        <v>67</v>
      </c>
      <c r="F120" s="47" t="s">
        <v>67</v>
      </c>
      <c r="G120" s="47" t="s">
        <v>67</v>
      </c>
      <c r="H120" s="47" t="s">
        <v>67</v>
      </c>
      <c r="I120" s="47" t="s">
        <v>67</v>
      </c>
      <c r="J120" s="47" t="s">
        <v>67</v>
      </c>
      <c r="K120" s="47" t="s">
        <v>67</v>
      </c>
      <c r="L120" s="47" t="s">
        <v>67</v>
      </c>
      <c r="M120" s="47" t="s">
        <v>67</v>
      </c>
      <c r="N120" s="47" t="s">
        <v>67</v>
      </c>
      <c r="O120" s="47" t="s">
        <v>67</v>
      </c>
      <c r="P120" s="42" t="s">
        <v>67</v>
      </c>
      <c r="Q120" s="47" t="s">
        <v>67</v>
      </c>
      <c r="R120" s="47" t="s">
        <v>67</v>
      </c>
      <c r="S120" s="47" t="s">
        <v>67</v>
      </c>
      <c r="T120" s="47" t="s">
        <v>67</v>
      </c>
      <c r="U120" s="47" t="s">
        <v>67</v>
      </c>
      <c r="V120" s="47" t="s">
        <v>67</v>
      </c>
      <c r="W120" s="47" t="s">
        <v>67</v>
      </c>
      <c r="X120" s="47" t="s">
        <v>67</v>
      </c>
      <c r="Y120" s="47" t="s">
        <v>67</v>
      </c>
      <c r="Z120" s="47" t="s">
        <v>67</v>
      </c>
      <c r="AA120" s="47" t="s">
        <v>67</v>
      </c>
      <c r="AB120" s="47" t="s">
        <v>67</v>
      </c>
      <c r="AC120" s="174" t="s">
        <v>67</v>
      </c>
      <c r="AD120" s="174" t="s">
        <v>67</v>
      </c>
      <c r="AE120" s="174" t="s">
        <v>67</v>
      </c>
      <c r="AF120" s="42" t="s">
        <v>67</v>
      </c>
      <c r="AG120" s="42" t="s">
        <v>67</v>
      </c>
      <c r="AH120" s="42" t="s">
        <v>67</v>
      </c>
      <c r="AI120" s="47" t="s">
        <v>25</v>
      </c>
      <c r="AJ120" s="42" t="s">
        <v>67</v>
      </c>
      <c r="AK120" s="42" t="s">
        <v>67</v>
      </c>
      <c r="AL120" s="42" t="s">
        <v>67</v>
      </c>
      <c r="AM120" s="42" t="s">
        <v>67</v>
      </c>
      <c r="AO120" s="215"/>
      <c r="AP120" s="30"/>
      <c r="AQ120" s="250"/>
      <c r="AT120" s="30"/>
      <c r="AU120" s="30"/>
      <c r="AV120" s="30"/>
    </row>
    <row r="121" spans="1:48" ht="11.25" customHeight="1">
      <c r="A121" s="86" t="s">
        <v>435</v>
      </c>
      <c r="B121" s="62" t="s">
        <v>6160</v>
      </c>
      <c r="C121" s="62" t="s">
        <v>6160</v>
      </c>
      <c r="D121" s="62" t="s">
        <v>6160</v>
      </c>
      <c r="E121" s="62" t="s">
        <v>8670</v>
      </c>
      <c r="F121" s="62" t="s">
        <v>8670</v>
      </c>
      <c r="G121" s="62" t="s">
        <v>8670</v>
      </c>
      <c r="H121" s="63" t="s">
        <v>8620</v>
      </c>
      <c r="I121" s="63" t="s">
        <v>8620</v>
      </c>
      <c r="J121" s="63" t="s">
        <v>8620</v>
      </c>
      <c r="K121" s="63" t="s">
        <v>6559</v>
      </c>
      <c r="L121" s="63" t="s">
        <v>6559</v>
      </c>
      <c r="M121" s="63" t="s">
        <v>6559</v>
      </c>
      <c r="N121" s="200" t="s">
        <v>6659</v>
      </c>
      <c r="O121" s="62" t="s">
        <v>6160</v>
      </c>
      <c r="P121" s="63" t="s">
        <v>6747</v>
      </c>
      <c r="Q121" s="63" t="s">
        <v>6992</v>
      </c>
      <c r="R121" s="63" t="s">
        <v>5142</v>
      </c>
      <c r="S121" s="63" t="s">
        <v>5142</v>
      </c>
      <c r="T121" s="63" t="s">
        <v>8054</v>
      </c>
      <c r="U121" s="63" t="s">
        <v>8054</v>
      </c>
      <c r="V121" s="111" t="s">
        <v>7888</v>
      </c>
      <c r="W121" s="111" t="s">
        <v>7888</v>
      </c>
      <c r="X121" s="111" t="s">
        <v>7888</v>
      </c>
      <c r="Y121" s="62" t="s">
        <v>6043</v>
      </c>
      <c r="Z121" s="62" t="s">
        <v>6043</v>
      </c>
      <c r="AA121" s="62" t="s">
        <v>6043</v>
      </c>
      <c r="AB121" s="62" t="s">
        <v>6043</v>
      </c>
      <c r="AC121" s="66" t="s">
        <v>8561</v>
      </c>
      <c r="AD121" s="66" t="s">
        <v>8561</v>
      </c>
      <c r="AE121" s="66" t="s">
        <v>7660</v>
      </c>
      <c r="AF121" s="63" t="s">
        <v>8398</v>
      </c>
      <c r="AG121" s="63" t="s">
        <v>8398</v>
      </c>
      <c r="AH121" s="63" t="s">
        <v>8398</v>
      </c>
      <c r="AI121" s="63" t="s">
        <v>25</v>
      </c>
      <c r="AJ121" s="62" t="s">
        <v>8271</v>
      </c>
      <c r="AK121" s="62" t="s">
        <v>8271</v>
      </c>
      <c r="AL121" s="62" t="s">
        <v>5906</v>
      </c>
      <c r="AM121" s="62" t="s">
        <v>8447</v>
      </c>
      <c r="AP121" s="30"/>
      <c r="AQ121" s="253"/>
    </row>
    <row r="122" spans="1:48" s="6" customFormat="1" ht="39" customHeight="1">
      <c r="A122" s="44" t="s">
        <v>1882</v>
      </c>
      <c r="B122" s="42" t="s">
        <v>25</v>
      </c>
      <c r="C122" s="42" t="s">
        <v>6276</v>
      </c>
      <c r="D122" s="42" t="s">
        <v>25</v>
      </c>
      <c r="E122" s="42" t="s">
        <v>25</v>
      </c>
      <c r="F122" s="42" t="s">
        <v>25</v>
      </c>
      <c r="G122" s="42" t="s">
        <v>25</v>
      </c>
      <c r="H122" s="42" t="s">
        <v>8622</v>
      </c>
      <c r="I122" s="42" t="s">
        <v>8622</v>
      </c>
      <c r="J122" s="42" t="s">
        <v>8622</v>
      </c>
      <c r="K122" s="42" t="s">
        <v>6560</v>
      </c>
      <c r="L122" s="42" t="s">
        <v>6560</v>
      </c>
      <c r="M122" s="42" t="s">
        <v>6560</v>
      </c>
      <c r="N122" s="42" t="s">
        <v>25</v>
      </c>
      <c r="O122" s="42" t="s">
        <v>6276</v>
      </c>
      <c r="P122" s="42" t="s">
        <v>25</v>
      </c>
      <c r="Q122" s="42" t="s">
        <v>25</v>
      </c>
      <c r="R122" s="42" t="s">
        <v>25</v>
      </c>
      <c r="S122" s="42" t="s">
        <v>25</v>
      </c>
      <c r="T122" s="42" t="s">
        <v>25</v>
      </c>
      <c r="U122" s="42" t="s">
        <v>25</v>
      </c>
      <c r="V122" s="42" t="s">
        <v>25</v>
      </c>
      <c r="W122" s="42" t="s">
        <v>25</v>
      </c>
      <c r="X122" s="42" t="s">
        <v>25</v>
      </c>
      <c r="Y122" s="42" t="s">
        <v>25</v>
      </c>
      <c r="Z122" s="42" t="s">
        <v>25</v>
      </c>
      <c r="AA122" s="42" t="s">
        <v>25</v>
      </c>
      <c r="AB122" s="42" t="s">
        <v>25</v>
      </c>
      <c r="AC122" s="42" t="s">
        <v>25</v>
      </c>
      <c r="AD122" s="42" t="s">
        <v>25</v>
      </c>
      <c r="AE122" s="176" t="s">
        <v>7457</v>
      </c>
      <c r="AF122" s="42" t="s">
        <v>25</v>
      </c>
      <c r="AG122" s="42" t="s">
        <v>25</v>
      </c>
      <c r="AH122" s="42" t="s">
        <v>25</v>
      </c>
      <c r="AI122" s="47" t="s">
        <v>25</v>
      </c>
      <c r="AJ122" s="176" t="s">
        <v>25</v>
      </c>
      <c r="AK122" s="176" t="s">
        <v>25</v>
      </c>
      <c r="AL122" s="42" t="s">
        <v>6276</v>
      </c>
      <c r="AM122" s="42" t="s">
        <v>6276</v>
      </c>
      <c r="AO122" s="215"/>
      <c r="AP122" s="30"/>
      <c r="AQ122" s="251"/>
      <c r="AT122" s="30"/>
      <c r="AU122" s="30"/>
      <c r="AV122" s="30"/>
    </row>
    <row r="123" spans="1:48" ht="11.25" customHeight="1">
      <c r="A123" s="86" t="s">
        <v>435</v>
      </c>
      <c r="B123" s="62" t="s">
        <v>25</v>
      </c>
      <c r="C123" s="62" t="s">
        <v>8710</v>
      </c>
      <c r="D123" s="62" t="s">
        <v>25</v>
      </c>
      <c r="E123" s="66" t="s">
        <v>25</v>
      </c>
      <c r="F123" s="66" t="s">
        <v>25</v>
      </c>
      <c r="G123" s="66" t="s">
        <v>25</v>
      </c>
      <c r="H123" s="66" t="s">
        <v>8621</v>
      </c>
      <c r="I123" s="62" t="s">
        <v>8621</v>
      </c>
      <c r="J123" s="66" t="s">
        <v>8621</v>
      </c>
      <c r="K123" s="63" t="s">
        <v>6561</v>
      </c>
      <c r="L123" s="63" t="s">
        <v>6561</v>
      </c>
      <c r="M123" s="63" t="s">
        <v>6561</v>
      </c>
      <c r="N123" s="63" t="s">
        <v>25</v>
      </c>
      <c r="O123" s="62" t="s">
        <v>8710</v>
      </c>
      <c r="P123" s="200" t="s">
        <v>25</v>
      </c>
      <c r="Q123" s="63" t="s">
        <v>25</v>
      </c>
      <c r="R123" s="63" t="s">
        <v>25</v>
      </c>
      <c r="S123" s="63" t="s">
        <v>25</v>
      </c>
      <c r="T123" s="63" t="s">
        <v>25</v>
      </c>
      <c r="U123" s="63" t="s">
        <v>25</v>
      </c>
      <c r="V123" s="63" t="s">
        <v>25</v>
      </c>
      <c r="W123" s="63" t="s">
        <v>25</v>
      </c>
      <c r="X123" s="63" t="s">
        <v>25</v>
      </c>
      <c r="Y123" s="62" t="s">
        <v>25</v>
      </c>
      <c r="Z123" s="62" t="s">
        <v>25</v>
      </c>
      <c r="AA123" s="62" t="s">
        <v>25</v>
      </c>
      <c r="AB123" s="62" t="s">
        <v>25</v>
      </c>
      <c r="AC123" s="63" t="s">
        <v>25</v>
      </c>
      <c r="AD123" s="63" t="s">
        <v>25</v>
      </c>
      <c r="AE123" s="66" t="s">
        <v>7458</v>
      </c>
      <c r="AF123" s="62" t="s">
        <v>25</v>
      </c>
      <c r="AG123" s="62" t="s">
        <v>25</v>
      </c>
      <c r="AH123" s="62" t="s">
        <v>25</v>
      </c>
      <c r="AI123" s="63" t="s">
        <v>25</v>
      </c>
      <c r="AJ123" s="62" t="s">
        <v>25</v>
      </c>
      <c r="AK123" s="62" t="s">
        <v>25</v>
      </c>
      <c r="AL123" s="62" t="s">
        <v>8448</v>
      </c>
      <c r="AM123" s="62" t="s">
        <v>8448</v>
      </c>
      <c r="AP123" s="30"/>
      <c r="AQ123" s="251"/>
    </row>
    <row r="124" spans="1:48" s="6" customFormat="1" ht="36">
      <c r="A124" s="44" t="s">
        <v>51</v>
      </c>
      <c r="B124" s="42" t="s">
        <v>67</v>
      </c>
      <c r="C124" s="42" t="s">
        <v>67</v>
      </c>
      <c r="D124" s="42" t="s">
        <v>67</v>
      </c>
      <c r="E124" s="42" t="s">
        <v>67</v>
      </c>
      <c r="F124" s="42" t="s">
        <v>67</v>
      </c>
      <c r="G124" s="42" t="s">
        <v>67</v>
      </c>
      <c r="H124" s="47" t="s">
        <v>67</v>
      </c>
      <c r="I124" s="47" t="s">
        <v>67</v>
      </c>
      <c r="J124" s="47" t="s">
        <v>67</v>
      </c>
      <c r="K124" s="42" t="s">
        <v>6565</v>
      </c>
      <c r="L124" s="42" t="s">
        <v>6566</v>
      </c>
      <c r="M124" s="42" t="s">
        <v>6567</v>
      </c>
      <c r="N124" s="42" t="s">
        <v>6666</v>
      </c>
      <c r="O124" s="42" t="s">
        <v>67</v>
      </c>
      <c r="P124" s="42" t="s">
        <v>67</v>
      </c>
      <c r="Q124" s="176" t="s">
        <v>6894</v>
      </c>
      <c r="R124" s="42" t="s">
        <v>7072</v>
      </c>
      <c r="S124" s="42" t="s">
        <v>7072</v>
      </c>
      <c r="T124" s="47" t="s">
        <v>67</v>
      </c>
      <c r="U124" s="47" t="s">
        <v>67</v>
      </c>
      <c r="V124" s="42" t="s">
        <v>7923</v>
      </c>
      <c r="W124" s="42" t="s">
        <v>7923</v>
      </c>
      <c r="X124" s="42" t="s">
        <v>7923</v>
      </c>
      <c r="Y124" s="47" t="s">
        <v>67</v>
      </c>
      <c r="Z124" s="47" t="s">
        <v>67</v>
      </c>
      <c r="AA124" s="47" t="s">
        <v>67</v>
      </c>
      <c r="AB124" s="47" t="s">
        <v>67</v>
      </c>
      <c r="AC124" s="47" t="s">
        <v>411</v>
      </c>
      <c r="AD124" s="47" t="s">
        <v>411</v>
      </c>
      <c r="AE124" s="174" t="s">
        <v>67</v>
      </c>
      <c r="AF124" s="42" t="s">
        <v>8479</v>
      </c>
      <c r="AG124" s="42" t="s">
        <v>8399</v>
      </c>
      <c r="AH124" s="42" t="s">
        <v>8399</v>
      </c>
      <c r="AI124" s="47" t="s">
        <v>25</v>
      </c>
      <c r="AJ124" s="47" t="s">
        <v>1208</v>
      </c>
      <c r="AK124" s="42" t="s">
        <v>8273</v>
      </c>
      <c r="AL124" s="42" t="s">
        <v>7236</v>
      </c>
      <c r="AM124" s="42" t="s">
        <v>7236</v>
      </c>
      <c r="AO124" s="215"/>
      <c r="AP124" s="30"/>
      <c r="AQ124" s="251"/>
      <c r="AT124" s="30"/>
      <c r="AU124" s="30"/>
      <c r="AV124" s="30"/>
    </row>
    <row r="125" spans="1:48" ht="11.25" customHeight="1">
      <c r="A125" s="86" t="s">
        <v>435</v>
      </c>
      <c r="B125" s="62" t="s">
        <v>8709</v>
      </c>
      <c r="C125" s="62" t="s">
        <v>8711</v>
      </c>
      <c r="D125" s="62" t="s">
        <v>8707</v>
      </c>
      <c r="E125" s="62" t="s">
        <v>8671</v>
      </c>
      <c r="F125" s="62" t="s">
        <v>8671</v>
      </c>
      <c r="G125" s="62" t="s">
        <v>8671</v>
      </c>
      <c r="H125" s="62" t="s">
        <v>8623</v>
      </c>
      <c r="I125" s="62" t="s">
        <v>8623</v>
      </c>
      <c r="J125" s="62" t="s">
        <v>8623</v>
      </c>
      <c r="K125" s="63" t="s">
        <v>6564</v>
      </c>
      <c r="L125" s="63" t="s">
        <v>6564</v>
      </c>
      <c r="M125" s="63" t="s">
        <v>6564</v>
      </c>
      <c r="N125" s="200" t="s">
        <v>6667</v>
      </c>
      <c r="O125" s="62" t="s">
        <v>8711</v>
      </c>
      <c r="P125" s="63" t="s">
        <v>6744</v>
      </c>
      <c r="Q125" s="63" t="s">
        <v>6997</v>
      </c>
      <c r="R125" s="63" t="s">
        <v>7073</v>
      </c>
      <c r="S125" s="63" t="s">
        <v>7073</v>
      </c>
      <c r="T125" s="63" t="s">
        <v>8049</v>
      </c>
      <c r="U125" s="63" t="s">
        <v>8049</v>
      </c>
      <c r="V125" s="111" t="s">
        <v>7924</v>
      </c>
      <c r="W125" s="111" t="s">
        <v>7924</v>
      </c>
      <c r="X125" s="111" t="s">
        <v>7924</v>
      </c>
      <c r="Y125" s="62" t="s">
        <v>6048</v>
      </c>
      <c r="Z125" s="62" t="s">
        <v>6048</v>
      </c>
      <c r="AA125" s="62" t="s">
        <v>6048</v>
      </c>
      <c r="AB125" s="62" t="s">
        <v>6048</v>
      </c>
      <c r="AC125" s="66" t="s">
        <v>8562</v>
      </c>
      <c r="AD125" s="66" t="s">
        <v>8562</v>
      </c>
      <c r="AE125" s="66" t="s">
        <v>7658</v>
      </c>
      <c r="AF125" s="63" t="s">
        <v>8400</v>
      </c>
      <c r="AG125" s="63" t="s">
        <v>8400</v>
      </c>
      <c r="AH125" s="63" t="s">
        <v>8400</v>
      </c>
      <c r="AI125" s="63" t="s">
        <v>25</v>
      </c>
      <c r="AJ125" s="62" t="s">
        <v>8274</v>
      </c>
      <c r="AK125" s="62" t="s">
        <v>8274</v>
      </c>
      <c r="AL125" s="62" t="s">
        <v>8449</v>
      </c>
      <c r="AM125" s="62" t="s">
        <v>8449</v>
      </c>
      <c r="AP125" s="30"/>
      <c r="AQ125" s="251"/>
    </row>
    <row r="126" spans="1:48" s="6" customFormat="1" ht="34.5" customHeight="1">
      <c r="A126" s="44" t="s">
        <v>1883</v>
      </c>
      <c r="B126" s="42" t="s">
        <v>5130</v>
      </c>
      <c r="C126" s="42" t="s">
        <v>8712</v>
      </c>
      <c r="D126" s="42" t="s">
        <v>5130</v>
      </c>
      <c r="E126" s="42" t="s">
        <v>6374</v>
      </c>
      <c r="F126" s="42" t="s">
        <v>6374</v>
      </c>
      <c r="G126" s="42" t="s">
        <v>6374</v>
      </c>
      <c r="H126" s="42" t="s">
        <v>5130</v>
      </c>
      <c r="I126" s="42" t="s">
        <v>5130</v>
      </c>
      <c r="J126" s="42" t="s">
        <v>5130</v>
      </c>
      <c r="K126" s="42" t="s">
        <v>6616</v>
      </c>
      <c r="L126" s="42" t="s">
        <v>6618</v>
      </c>
      <c r="M126" s="42" t="s">
        <v>6617</v>
      </c>
      <c r="N126" s="42" t="s">
        <v>6700</v>
      </c>
      <c r="O126" s="42" t="s">
        <v>8712</v>
      </c>
      <c r="P126" s="42" t="s">
        <v>6780</v>
      </c>
      <c r="Q126" s="42" t="s">
        <v>7367</v>
      </c>
      <c r="R126" s="42" t="s">
        <v>6700</v>
      </c>
      <c r="S126" s="42" t="s">
        <v>6700</v>
      </c>
      <c r="T126" s="42" t="s">
        <v>25</v>
      </c>
      <c r="U126" s="42" t="s">
        <v>25</v>
      </c>
      <c r="V126" s="42" t="s">
        <v>67</v>
      </c>
      <c r="W126" s="42" t="s">
        <v>67</v>
      </c>
      <c r="X126" s="42" t="s">
        <v>67</v>
      </c>
      <c r="Y126" s="42" t="s">
        <v>25</v>
      </c>
      <c r="Z126" s="42" t="s">
        <v>25</v>
      </c>
      <c r="AA126" s="42" t="s">
        <v>25</v>
      </c>
      <c r="AB126" s="42" t="s">
        <v>25</v>
      </c>
      <c r="AC126" s="42" t="s">
        <v>8128</v>
      </c>
      <c r="AD126" s="42" t="s">
        <v>8128</v>
      </c>
      <c r="AE126" s="176" t="s">
        <v>7662</v>
      </c>
      <c r="AF126" s="42" t="s">
        <v>8480</v>
      </c>
      <c r="AG126" s="42" t="s">
        <v>8470</v>
      </c>
      <c r="AH126" s="42" t="s">
        <v>8401</v>
      </c>
      <c r="AI126" s="47" t="s">
        <v>25</v>
      </c>
      <c r="AJ126" s="42" t="s">
        <v>8309</v>
      </c>
      <c r="AK126" s="42" t="s">
        <v>8275</v>
      </c>
      <c r="AL126" s="42" t="s">
        <v>5970</v>
      </c>
      <c r="AM126" s="42" t="s">
        <v>67</v>
      </c>
      <c r="AO126" s="215"/>
      <c r="AP126" s="25"/>
      <c r="AQ126" s="248"/>
      <c r="AT126" s="30"/>
      <c r="AU126" s="30"/>
      <c r="AV126" s="30"/>
    </row>
    <row r="127" spans="1:48" ht="18" customHeight="1">
      <c r="A127" s="86" t="s">
        <v>435</v>
      </c>
      <c r="B127" s="62" t="s">
        <v>8713</v>
      </c>
      <c r="C127" s="62" t="s">
        <v>6470</v>
      </c>
      <c r="D127" s="62" t="s">
        <v>8713</v>
      </c>
      <c r="E127" s="62" t="s">
        <v>8672</v>
      </c>
      <c r="F127" s="62" t="s">
        <v>8672</v>
      </c>
      <c r="G127" s="62" t="s">
        <v>8672</v>
      </c>
      <c r="H127" s="63" t="s">
        <v>8624</v>
      </c>
      <c r="I127" s="63" t="s">
        <v>8624</v>
      </c>
      <c r="J127" s="63" t="s">
        <v>8624</v>
      </c>
      <c r="K127" s="63" t="s">
        <v>6619</v>
      </c>
      <c r="L127" s="63" t="s">
        <v>6619</v>
      </c>
      <c r="M127" s="63" t="s">
        <v>6619</v>
      </c>
      <c r="N127" s="200" t="s">
        <v>6701</v>
      </c>
      <c r="O127" s="62" t="s">
        <v>6470</v>
      </c>
      <c r="P127" s="63" t="s">
        <v>6779</v>
      </c>
      <c r="Q127" s="63" t="s">
        <v>7028</v>
      </c>
      <c r="R127" s="63" t="s">
        <v>7061</v>
      </c>
      <c r="S127" s="63" t="s">
        <v>7061</v>
      </c>
      <c r="T127" s="63" t="s">
        <v>8022</v>
      </c>
      <c r="U127" s="63" t="s">
        <v>8022</v>
      </c>
      <c r="V127" s="111" t="s">
        <v>7925</v>
      </c>
      <c r="W127" s="111" t="s">
        <v>7925</v>
      </c>
      <c r="X127" s="111" t="s">
        <v>7925</v>
      </c>
      <c r="Y127" s="63" t="s">
        <v>2022</v>
      </c>
      <c r="Z127" s="63" t="s">
        <v>2022</v>
      </c>
      <c r="AA127" s="63" t="s">
        <v>2022</v>
      </c>
      <c r="AB127" s="63" t="s">
        <v>2022</v>
      </c>
      <c r="AC127" s="66" t="s">
        <v>8129</v>
      </c>
      <c r="AD127" s="66" t="s">
        <v>8129</v>
      </c>
      <c r="AE127" s="66" t="s">
        <v>7661</v>
      </c>
      <c r="AF127" s="63" t="s">
        <v>8402</v>
      </c>
      <c r="AG127" s="63" t="s">
        <v>8402</v>
      </c>
      <c r="AH127" s="63" t="s">
        <v>8402</v>
      </c>
      <c r="AI127" s="63" t="s">
        <v>25</v>
      </c>
      <c r="AJ127" s="62" t="s">
        <v>8276</v>
      </c>
      <c r="AK127" s="62" t="s">
        <v>8276</v>
      </c>
      <c r="AL127" s="62" t="s">
        <v>5944</v>
      </c>
      <c r="AM127" s="62" t="s">
        <v>5971</v>
      </c>
      <c r="AP127" s="30"/>
      <c r="AQ127" s="251"/>
    </row>
    <row r="128" spans="1:48" s="171" customFormat="1" ht="11.25" customHeight="1">
      <c r="A128" s="232"/>
      <c r="B128" s="174"/>
      <c r="C128" s="174"/>
      <c r="D128" s="174"/>
      <c r="E128" s="174"/>
      <c r="F128" s="174"/>
      <c r="G128" s="174"/>
      <c r="H128" s="175"/>
      <c r="I128" s="174"/>
      <c r="J128" s="174"/>
      <c r="K128" s="175"/>
      <c r="L128" s="175"/>
      <c r="M128" s="175"/>
      <c r="N128" s="177"/>
      <c r="O128" s="174"/>
      <c r="P128" s="175"/>
      <c r="Q128" s="175"/>
      <c r="R128" s="175"/>
      <c r="S128" s="175"/>
      <c r="T128" s="260"/>
      <c r="U128" s="175"/>
      <c r="V128" s="260"/>
      <c r="W128" s="260"/>
      <c r="X128" s="260"/>
      <c r="Y128" s="175"/>
      <c r="Z128" s="175"/>
      <c r="AA128" s="175"/>
      <c r="AB128" s="175"/>
      <c r="AC128" s="176"/>
      <c r="AD128" s="297"/>
      <c r="AE128" s="4"/>
      <c r="AF128" s="4"/>
      <c r="AG128" s="4"/>
      <c r="AH128" s="4"/>
      <c r="AI128" s="175"/>
      <c r="AJ128" s="174"/>
      <c r="AK128" s="174"/>
      <c r="AL128" s="174"/>
      <c r="AM128" s="174"/>
      <c r="AO128" s="217"/>
      <c r="AP128" s="172"/>
      <c r="AQ128" s="250"/>
      <c r="AT128" s="172"/>
      <c r="AU128" s="172"/>
      <c r="AV128" s="172"/>
    </row>
    <row r="129" spans="1:48" s="241" customFormat="1" ht="22.5" customHeight="1">
      <c r="A129" s="83" t="s">
        <v>128</v>
      </c>
      <c r="B129" s="80" t="str">
        <f>B1</f>
        <v>ADCURI Basis-Schutz</v>
      </c>
      <c r="C129" s="80" t="str">
        <f t="shared" ref="C129:AM129" si="8">C1</f>
        <v>ADCURI Premium-Schutz</v>
      </c>
      <c r="D129" s="80" t="str">
        <f t="shared" si="8"/>
        <v>ADCURI Top-Schutz</v>
      </c>
      <c r="E129" s="80" t="str">
        <f t="shared" si="8"/>
        <v>Allianz Basis</v>
      </c>
      <c r="F129" s="80" t="str">
        <f t="shared" si="8"/>
        <v>Allianz Komfort</v>
      </c>
      <c r="G129" s="80" t="str">
        <f t="shared" si="8"/>
        <v>Allianz Premium</v>
      </c>
      <c r="H129" s="80" t="str">
        <f t="shared" si="8"/>
        <v>Alte Leipziger classic</v>
      </c>
      <c r="I129" s="80" t="str">
        <f t="shared" si="8"/>
        <v>Alte Leipziger comfort</v>
      </c>
      <c r="J129" s="80" t="str">
        <f t="shared" si="8"/>
        <v>Alte Leipziger compact</v>
      </c>
      <c r="K129" s="80" t="str">
        <f t="shared" si="8"/>
        <v>ARAG Basis</v>
      </c>
      <c r="L129" s="80" t="str">
        <f t="shared" si="8"/>
        <v>ARAG Komfort</v>
      </c>
      <c r="M129" s="80" t="str">
        <f t="shared" si="8"/>
        <v>ARAG Premium</v>
      </c>
      <c r="N129" s="80" t="str">
        <f t="shared" si="8"/>
        <v>AXA BOXflex</v>
      </c>
      <c r="O129" s="80" t="str">
        <f t="shared" si="8"/>
        <v>Barmeia Premium</v>
      </c>
      <c r="P129" s="80" t="str">
        <f t="shared" si="8"/>
        <v>Basler Ambiente Top</v>
      </c>
      <c r="Q129" s="80" t="str">
        <f t="shared" si="8"/>
        <v>Concordia Sorglos</v>
      </c>
      <c r="R129" s="80" t="str">
        <f t="shared" si="8"/>
        <v>Debeka Comfort</v>
      </c>
      <c r="S129" s="80" t="str">
        <f t="shared" si="8"/>
        <v>Debeka Comfort Plus</v>
      </c>
      <c r="T129" s="80" t="str">
        <f t="shared" si="8"/>
        <v>ERGO Best</v>
      </c>
      <c r="U129" s="80" t="str">
        <f t="shared" ref="U129" si="9">U1</f>
        <v>ERGO Smart</v>
      </c>
      <c r="V129" s="80" t="str">
        <f t="shared" si="8"/>
        <v>Gothaer Basis</v>
      </c>
      <c r="W129" s="80" t="str">
        <f t="shared" si="8"/>
        <v>Gothaer Plus</v>
      </c>
      <c r="X129" s="80" t="str">
        <f t="shared" si="8"/>
        <v>Gothaer Premium</v>
      </c>
      <c r="Y129" s="80" t="str">
        <f t="shared" si="8"/>
        <v>HK Einfach Besser</v>
      </c>
      <c r="Z129" s="80" t="str">
        <f t="shared" si="8"/>
        <v>HK Einfach Besser Plus</v>
      </c>
      <c r="AA129" s="80" t="str">
        <f t="shared" si="8"/>
        <v>HK Einfach Gut</v>
      </c>
      <c r="AB129" s="80" t="str">
        <f t="shared" si="8"/>
        <v>HK Einfach Komplett</v>
      </c>
      <c r="AC129" s="80" t="str">
        <f t="shared" si="8"/>
        <v>HUK Classic</v>
      </c>
      <c r="AD129" s="80" t="str">
        <f t="shared" si="8"/>
        <v>HUK Plus</v>
      </c>
      <c r="AE129" s="80" t="str">
        <f t="shared" si="8"/>
        <v>Interrisk XXL</v>
      </c>
      <c r="AF129" s="80" t="str">
        <f t="shared" si="8"/>
        <v>ITL Classic</v>
      </c>
      <c r="AG129" s="80" t="str">
        <f t="shared" si="8"/>
        <v>ITL Eurosecure Plus</v>
      </c>
      <c r="AH129" s="80" t="str">
        <f t="shared" si="8"/>
        <v>ITL Infinitus</v>
      </c>
      <c r="AI129" s="80" t="str">
        <f t="shared" si="8"/>
        <v>Keine</v>
      </c>
      <c r="AJ129" s="80" t="str">
        <f t="shared" si="8"/>
        <v>RUV PrivatPolice Classic</v>
      </c>
      <c r="AK129" s="80" t="str">
        <f t="shared" si="8"/>
        <v>RUV PrivatPolice Comfort</v>
      </c>
      <c r="AL129" s="80" t="str">
        <f t="shared" si="8"/>
        <v>VHV Klassik Garant</v>
      </c>
      <c r="AM129" s="80" t="str">
        <f t="shared" si="8"/>
        <v>VHV Klassik Garant Exklusiv</v>
      </c>
      <c r="AO129" s="242"/>
      <c r="AP129" s="139"/>
      <c r="AQ129" s="253"/>
      <c r="AT129" s="139"/>
      <c r="AU129" s="139"/>
      <c r="AV129" s="139"/>
    </row>
    <row r="130" spans="1:48" s="6" customFormat="1" ht="22.5" customHeight="1">
      <c r="A130" s="44" t="s">
        <v>8</v>
      </c>
      <c r="B130" s="42" t="s">
        <v>6179</v>
      </c>
      <c r="C130" s="42" t="s">
        <v>6179</v>
      </c>
      <c r="D130" s="42" t="s">
        <v>6179</v>
      </c>
      <c r="E130" s="42" t="s">
        <v>67</v>
      </c>
      <c r="F130" s="42" t="s">
        <v>67</v>
      </c>
      <c r="G130" s="42" t="s">
        <v>67</v>
      </c>
      <c r="H130" s="47" t="s">
        <v>67</v>
      </c>
      <c r="I130" s="47" t="s">
        <v>67</v>
      </c>
      <c r="J130" s="47" t="s">
        <v>67</v>
      </c>
      <c r="K130" s="42" t="s">
        <v>6590</v>
      </c>
      <c r="L130" s="42" t="s">
        <v>6590</v>
      </c>
      <c r="M130" s="42" t="s">
        <v>6590</v>
      </c>
      <c r="N130" s="42" t="s">
        <v>7016</v>
      </c>
      <c r="O130" s="42" t="s">
        <v>6179</v>
      </c>
      <c r="P130" s="42" t="s">
        <v>6384</v>
      </c>
      <c r="Q130" s="42" t="s">
        <v>7016</v>
      </c>
      <c r="R130" s="42" t="s">
        <v>7016</v>
      </c>
      <c r="S130" s="42" t="s">
        <v>7016</v>
      </c>
      <c r="T130" s="47" t="s">
        <v>67</v>
      </c>
      <c r="U130" s="47" t="s">
        <v>67</v>
      </c>
      <c r="V130" s="42" t="s">
        <v>7016</v>
      </c>
      <c r="W130" s="42" t="s">
        <v>7016</v>
      </c>
      <c r="X130" s="42" t="s">
        <v>7016</v>
      </c>
      <c r="Y130" s="47" t="s">
        <v>67</v>
      </c>
      <c r="Z130" s="47" t="s">
        <v>67</v>
      </c>
      <c r="AA130" s="47" t="s">
        <v>67</v>
      </c>
      <c r="AB130" s="47" t="s">
        <v>67</v>
      </c>
      <c r="AC130" s="42" t="s">
        <v>6384</v>
      </c>
      <c r="AD130" s="42" t="s">
        <v>6384</v>
      </c>
      <c r="AE130" s="47" t="s">
        <v>67</v>
      </c>
      <c r="AF130" s="42" t="s">
        <v>67</v>
      </c>
      <c r="AG130" s="42" t="s">
        <v>67</v>
      </c>
      <c r="AH130" s="42" t="s">
        <v>67</v>
      </c>
      <c r="AI130" s="47" t="s">
        <v>25</v>
      </c>
      <c r="AJ130" s="176" t="s">
        <v>8237</v>
      </c>
      <c r="AK130" s="176" t="s">
        <v>8237</v>
      </c>
      <c r="AL130" s="176" t="s">
        <v>7016</v>
      </c>
      <c r="AM130" s="176" t="s">
        <v>7016</v>
      </c>
      <c r="AO130" s="215"/>
      <c r="AP130" s="30"/>
      <c r="AQ130" s="251"/>
      <c r="AT130" s="30"/>
      <c r="AU130" s="30"/>
      <c r="AV130" s="30"/>
    </row>
    <row r="131" spans="1:48" ht="11.25" customHeight="1">
      <c r="A131" s="86" t="s">
        <v>435</v>
      </c>
      <c r="B131" s="62" t="s">
        <v>6196</v>
      </c>
      <c r="C131" s="62" t="s">
        <v>8714</v>
      </c>
      <c r="D131" s="62" t="s">
        <v>8705</v>
      </c>
      <c r="E131" s="62" t="s">
        <v>8674</v>
      </c>
      <c r="F131" s="62" t="s">
        <v>8674</v>
      </c>
      <c r="G131" s="62" t="s">
        <v>8674</v>
      </c>
      <c r="H131" s="63" t="s">
        <v>8625</v>
      </c>
      <c r="I131" s="63" t="s">
        <v>8625</v>
      </c>
      <c r="J131" s="63" t="s">
        <v>8625</v>
      </c>
      <c r="K131" s="63" t="s">
        <v>6591</v>
      </c>
      <c r="L131" s="63" t="s">
        <v>6591</v>
      </c>
      <c r="M131" s="63" t="s">
        <v>6591</v>
      </c>
      <c r="N131" s="200" t="s">
        <v>6685</v>
      </c>
      <c r="O131" s="62" t="s">
        <v>8714</v>
      </c>
      <c r="P131" s="63" t="s">
        <v>6770</v>
      </c>
      <c r="Q131" s="63" t="s">
        <v>7038</v>
      </c>
      <c r="R131" s="63" t="s">
        <v>3736</v>
      </c>
      <c r="S131" s="63" t="s">
        <v>3736</v>
      </c>
      <c r="T131" s="63" t="s">
        <v>8049</v>
      </c>
      <c r="U131" s="63" t="s">
        <v>8049</v>
      </c>
      <c r="V131" s="111" t="s">
        <v>7926</v>
      </c>
      <c r="W131" s="111" t="s">
        <v>7926</v>
      </c>
      <c r="X131" s="111" t="s">
        <v>7926</v>
      </c>
      <c r="Y131" s="62" t="s">
        <v>6062</v>
      </c>
      <c r="Z131" s="62" t="s">
        <v>6062</v>
      </c>
      <c r="AA131" s="62" t="s">
        <v>6062</v>
      </c>
      <c r="AB131" s="62" t="s">
        <v>6062</v>
      </c>
      <c r="AC131" s="66" t="s">
        <v>8131</v>
      </c>
      <c r="AD131" s="66" t="s">
        <v>8131</v>
      </c>
      <c r="AE131" s="66" t="s">
        <v>7459</v>
      </c>
      <c r="AF131" s="63" t="s">
        <v>8403</v>
      </c>
      <c r="AG131" s="63" t="s">
        <v>8403</v>
      </c>
      <c r="AH131" s="63" t="s">
        <v>8403</v>
      </c>
      <c r="AI131" s="63" t="s">
        <v>25</v>
      </c>
      <c r="AJ131" s="62" t="s">
        <v>8236</v>
      </c>
      <c r="AK131" s="62" t="s">
        <v>8236</v>
      </c>
      <c r="AL131" s="62" t="s">
        <v>5928</v>
      </c>
      <c r="AM131" s="62" t="s">
        <v>5928</v>
      </c>
      <c r="AP131" s="30"/>
      <c r="AQ131" s="251"/>
    </row>
    <row r="132" spans="1:48" s="6" customFormat="1" ht="22.5" customHeight="1">
      <c r="A132" s="44" t="s">
        <v>23</v>
      </c>
      <c r="B132" s="47" t="s">
        <v>67</v>
      </c>
      <c r="C132" s="47" t="s">
        <v>67</v>
      </c>
      <c r="D132" s="47" t="s">
        <v>67</v>
      </c>
      <c r="E132" s="42" t="s">
        <v>67</v>
      </c>
      <c r="F132" s="42" t="s">
        <v>67</v>
      </c>
      <c r="G132" s="42" t="s">
        <v>67</v>
      </c>
      <c r="H132" s="47" t="s">
        <v>67</v>
      </c>
      <c r="I132" s="47" t="s">
        <v>67</v>
      </c>
      <c r="J132" s="47" t="s">
        <v>67</v>
      </c>
      <c r="K132" s="42" t="s">
        <v>67</v>
      </c>
      <c r="L132" s="42" t="s">
        <v>67</v>
      </c>
      <c r="M132" s="42" t="s">
        <v>67</v>
      </c>
      <c r="N132" s="42" t="s">
        <v>67</v>
      </c>
      <c r="O132" s="47" t="s">
        <v>67</v>
      </c>
      <c r="P132" s="42" t="s">
        <v>67</v>
      </c>
      <c r="Q132" s="42" t="s">
        <v>67</v>
      </c>
      <c r="R132" s="47" t="s">
        <v>67</v>
      </c>
      <c r="S132" s="47" t="s">
        <v>67</v>
      </c>
      <c r="T132" s="47" t="s">
        <v>67</v>
      </c>
      <c r="U132" s="47" t="s">
        <v>67</v>
      </c>
      <c r="V132" s="47" t="s">
        <v>67</v>
      </c>
      <c r="W132" s="47" t="s">
        <v>67</v>
      </c>
      <c r="X132" s="47" t="s">
        <v>67</v>
      </c>
      <c r="Y132" s="47" t="s">
        <v>67</v>
      </c>
      <c r="Z132" s="47" t="s">
        <v>67</v>
      </c>
      <c r="AA132" s="47" t="s">
        <v>67</v>
      </c>
      <c r="AB132" s="47" t="s">
        <v>67</v>
      </c>
      <c r="AC132" s="47" t="s">
        <v>67</v>
      </c>
      <c r="AD132" s="47" t="s">
        <v>67</v>
      </c>
      <c r="AE132" s="174" t="s">
        <v>67</v>
      </c>
      <c r="AF132" s="42" t="s">
        <v>67</v>
      </c>
      <c r="AG132" s="42" t="s">
        <v>67</v>
      </c>
      <c r="AH132" s="42" t="s">
        <v>67</v>
      </c>
      <c r="AI132" s="47" t="s">
        <v>25</v>
      </c>
      <c r="AJ132" s="42" t="s">
        <v>67</v>
      </c>
      <c r="AK132" s="42" t="s">
        <v>67</v>
      </c>
      <c r="AL132" s="47" t="s">
        <v>67</v>
      </c>
      <c r="AM132" s="47" t="s">
        <v>67</v>
      </c>
      <c r="AO132" s="215"/>
      <c r="AP132" s="30"/>
      <c r="AQ132" s="248"/>
      <c r="AT132" s="30"/>
      <c r="AU132" s="30"/>
      <c r="AV132" s="30"/>
    </row>
    <row r="133" spans="1:48" ht="11.25" customHeight="1">
      <c r="A133" s="86" t="s">
        <v>435</v>
      </c>
      <c r="B133" s="62" t="s">
        <v>6196</v>
      </c>
      <c r="C133" s="62" t="s">
        <v>8714</v>
      </c>
      <c r="D133" s="62" t="s">
        <v>8705</v>
      </c>
      <c r="E133" s="62" t="s">
        <v>8674</v>
      </c>
      <c r="F133" s="62" t="s">
        <v>8674</v>
      </c>
      <c r="G133" s="62" t="s">
        <v>8674</v>
      </c>
      <c r="H133" s="63" t="s">
        <v>8625</v>
      </c>
      <c r="I133" s="63" t="s">
        <v>8625</v>
      </c>
      <c r="J133" s="63" t="s">
        <v>8625</v>
      </c>
      <c r="K133" s="63" t="s">
        <v>6591</v>
      </c>
      <c r="L133" s="63" t="s">
        <v>6591</v>
      </c>
      <c r="M133" s="63" t="s">
        <v>6591</v>
      </c>
      <c r="N133" s="200" t="s">
        <v>6685</v>
      </c>
      <c r="O133" s="62" t="s">
        <v>8714</v>
      </c>
      <c r="P133" s="63" t="s">
        <v>6766</v>
      </c>
      <c r="Q133" s="63" t="s">
        <v>7019</v>
      </c>
      <c r="R133" s="63" t="s">
        <v>7086</v>
      </c>
      <c r="S133" s="63" t="s">
        <v>7086</v>
      </c>
      <c r="T133" s="63" t="s">
        <v>8049</v>
      </c>
      <c r="U133" s="63" t="s">
        <v>8049</v>
      </c>
      <c r="V133" s="111" t="s">
        <v>7921</v>
      </c>
      <c r="W133" s="111" t="s">
        <v>7921</v>
      </c>
      <c r="X133" s="111" t="s">
        <v>7921</v>
      </c>
      <c r="Y133" s="62" t="s">
        <v>6065</v>
      </c>
      <c r="Z133" s="62" t="s">
        <v>6065</v>
      </c>
      <c r="AA133" s="62" t="s">
        <v>6065</v>
      </c>
      <c r="AB133" s="62" t="s">
        <v>6065</v>
      </c>
      <c r="AC133" s="66" t="s">
        <v>8132</v>
      </c>
      <c r="AD133" s="66" t="s">
        <v>8132</v>
      </c>
      <c r="AE133" s="66" t="s">
        <v>7460</v>
      </c>
      <c r="AF133" s="63" t="s">
        <v>8403</v>
      </c>
      <c r="AG133" s="63" t="s">
        <v>8403</v>
      </c>
      <c r="AH133" s="63" t="s">
        <v>8403</v>
      </c>
      <c r="AI133" s="63" t="s">
        <v>25</v>
      </c>
      <c r="AJ133" s="62" t="s">
        <v>8250</v>
      </c>
      <c r="AK133" s="62" t="s">
        <v>8250</v>
      </c>
      <c r="AL133" s="62" t="s">
        <v>5928</v>
      </c>
      <c r="AM133" s="62" t="s">
        <v>5928</v>
      </c>
      <c r="AP133" s="30"/>
      <c r="AQ133" s="251"/>
    </row>
    <row r="134" spans="1:48" s="6" customFormat="1" ht="22.5" customHeight="1">
      <c r="A134" s="44" t="s">
        <v>9</v>
      </c>
      <c r="B134" s="47" t="s">
        <v>67</v>
      </c>
      <c r="C134" s="47" t="s">
        <v>67</v>
      </c>
      <c r="D134" s="47" t="s">
        <v>67</v>
      </c>
      <c r="E134" s="42" t="s">
        <v>67</v>
      </c>
      <c r="F134" s="42" t="s">
        <v>67</v>
      </c>
      <c r="G134" s="42" t="s">
        <v>67</v>
      </c>
      <c r="H134" s="47" t="s">
        <v>67</v>
      </c>
      <c r="I134" s="47" t="s">
        <v>67</v>
      </c>
      <c r="J134" s="47" t="s">
        <v>67</v>
      </c>
      <c r="K134" s="42" t="s">
        <v>67</v>
      </c>
      <c r="L134" s="42" t="s">
        <v>67</v>
      </c>
      <c r="M134" s="42" t="s">
        <v>67</v>
      </c>
      <c r="N134" s="42" t="s">
        <v>67</v>
      </c>
      <c r="O134" s="47" t="s">
        <v>67</v>
      </c>
      <c r="P134" s="42" t="s">
        <v>67</v>
      </c>
      <c r="Q134" s="42" t="s">
        <v>67</v>
      </c>
      <c r="R134" s="47" t="s">
        <v>67</v>
      </c>
      <c r="S134" s="47" t="s">
        <v>67</v>
      </c>
      <c r="T134" s="47" t="s">
        <v>67</v>
      </c>
      <c r="U134" s="47" t="s">
        <v>67</v>
      </c>
      <c r="V134" s="47" t="s">
        <v>67</v>
      </c>
      <c r="W134" s="47" t="s">
        <v>67</v>
      </c>
      <c r="X134" s="47" t="s">
        <v>67</v>
      </c>
      <c r="Y134" s="47" t="s">
        <v>67</v>
      </c>
      <c r="Z134" s="47" t="s">
        <v>67</v>
      </c>
      <c r="AA134" s="47" t="s">
        <v>67</v>
      </c>
      <c r="AB134" s="47" t="s">
        <v>67</v>
      </c>
      <c r="AC134" s="47" t="s">
        <v>67</v>
      </c>
      <c r="AD134" s="47" t="s">
        <v>67</v>
      </c>
      <c r="AE134" s="176" t="s">
        <v>67</v>
      </c>
      <c r="AF134" s="42" t="s">
        <v>67</v>
      </c>
      <c r="AG134" s="42" t="s">
        <v>67</v>
      </c>
      <c r="AH134" s="42" t="s">
        <v>67</v>
      </c>
      <c r="AI134" s="47" t="s">
        <v>25</v>
      </c>
      <c r="AJ134" s="42" t="s">
        <v>67</v>
      </c>
      <c r="AK134" s="42" t="s">
        <v>67</v>
      </c>
      <c r="AL134" s="47" t="s">
        <v>67</v>
      </c>
      <c r="AM134" s="47" t="s">
        <v>67</v>
      </c>
      <c r="AO134" s="215"/>
      <c r="AP134" s="30"/>
      <c r="AQ134" s="251"/>
      <c r="AT134" s="30"/>
      <c r="AU134" s="30"/>
      <c r="AV134" s="30"/>
    </row>
    <row r="135" spans="1:48" ht="11.25" customHeight="1">
      <c r="A135" s="86" t="s">
        <v>435</v>
      </c>
      <c r="B135" s="62" t="s">
        <v>8689</v>
      </c>
      <c r="C135" s="62" t="s">
        <v>6143</v>
      </c>
      <c r="D135" s="62" t="s">
        <v>8714</v>
      </c>
      <c r="E135" s="62" t="s">
        <v>8673</v>
      </c>
      <c r="F135" s="62" t="s">
        <v>8673</v>
      </c>
      <c r="G135" s="62" t="s">
        <v>8673</v>
      </c>
      <c r="H135" s="63" t="s">
        <v>8626</v>
      </c>
      <c r="I135" s="63" t="s">
        <v>8626</v>
      </c>
      <c r="J135" s="63" t="s">
        <v>8626</v>
      </c>
      <c r="K135" s="63" t="s">
        <v>6594</v>
      </c>
      <c r="L135" s="63" t="s">
        <v>6594</v>
      </c>
      <c r="M135" s="63" t="s">
        <v>6594</v>
      </c>
      <c r="N135" s="200" t="s">
        <v>6689</v>
      </c>
      <c r="O135" s="62" t="s">
        <v>6143</v>
      </c>
      <c r="P135" s="63" t="s">
        <v>6767</v>
      </c>
      <c r="Q135" s="63" t="s">
        <v>7020</v>
      </c>
      <c r="R135" s="63" t="s">
        <v>1259</v>
      </c>
      <c r="S135" s="63" t="s">
        <v>1259</v>
      </c>
      <c r="T135" s="63" t="s">
        <v>8049</v>
      </c>
      <c r="U135" s="63" t="s">
        <v>8049</v>
      </c>
      <c r="V135" s="111" t="s">
        <v>7927</v>
      </c>
      <c r="W135" s="111" t="s">
        <v>7927</v>
      </c>
      <c r="X135" s="111" t="s">
        <v>7927</v>
      </c>
      <c r="Y135" s="62" t="s">
        <v>6066</v>
      </c>
      <c r="Z135" s="62" t="s">
        <v>6066</v>
      </c>
      <c r="AA135" s="62" t="s">
        <v>6066</v>
      </c>
      <c r="AB135" s="62" t="s">
        <v>6066</v>
      </c>
      <c r="AC135" s="66" t="s">
        <v>8133</v>
      </c>
      <c r="AD135" s="66" t="s">
        <v>8133</v>
      </c>
      <c r="AE135" s="66" t="s">
        <v>7663</v>
      </c>
      <c r="AF135" s="63" t="s">
        <v>8404</v>
      </c>
      <c r="AG135" s="63" t="s">
        <v>8404</v>
      </c>
      <c r="AH135" s="63" t="s">
        <v>8404</v>
      </c>
      <c r="AI135" s="63" t="s">
        <v>25</v>
      </c>
      <c r="AJ135" s="62" t="s">
        <v>8249</v>
      </c>
      <c r="AK135" s="62" t="s">
        <v>8249</v>
      </c>
      <c r="AL135" s="62" t="s">
        <v>5932</v>
      </c>
      <c r="AM135" s="62" t="s">
        <v>5932</v>
      </c>
      <c r="AP135" s="30"/>
      <c r="AQ135" s="251"/>
    </row>
    <row r="136" spans="1:48" s="171" customFormat="1" ht="11.25" customHeight="1">
      <c r="A136" s="232"/>
      <c r="B136" s="174"/>
      <c r="C136" s="174"/>
      <c r="D136" s="174"/>
      <c r="E136" s="174"/>
      <c r="F136" s="174"/>
      <c r="G136" s="174"/>
      <c r="H136" s="175"/>
      <c r="I136" s="175"/>
      <c r="J136" s="175"/>
      <c r="K136" s="175"/>
      <c r="L136" s="175"/>
      <c r="M136" s="175"/>
      <c r="N136" s="177"/>
      <c r="O136" s="174"/>
      <c r="P136" s="175"/>
      <c r="Q136" s="175"/>
      <c r="R136" s="175"/>
      <c r="S136" s="175"/>
      <c r="T136" s="175"/>
      <c r="U136" s="175"/>
      <c r="V136" s="175"/>
      <c r="W136" s="175"/>
      <c r="X136" s="175"/>
      <c r="Y136" s="174"/>
      <c r="Z136" s="174"/>
      <c r="AA136" s="174"/>
      <c r="AB136" s="174"/>
      <c r="AC136" s="176"/>
      <c r="AD136" s="297"/>
      <c r="AE136" s="59"/>
      <c r="AF136" s="59"/>
      <c r="AG136" s="59"/>
      <c r="AH136" s="59"/>
      <c r="AI136" s="175"/>
      <c r="AJ136" s="174"/>
      <c r="AK136" s="174"/>
      <c r="AL136" s="174"/>
      <c r="AM136" s="174"/>
      <c r="AO136" s="217"/>
      <c r="AP136" s="172"/>
      <c r="AQ136" s="248"/>
      <c r="AT136" s="172"/>
      <c r="AU136" s="172"/>
      <c r="AV136" s="172"/>
    </row>
    <row r="137" spans="1:48" s="241" customFormat="1" ht="22.5" customHeight="1">
      <c r="A137" s="83" t="s">
        <v>35</v>
      </c>
      <c r="B137" s="80" t="str">
        <f>B1</f>
        <v>ADCURI Basis-Schutz</v>
      </c>
      <c r="C137" s="80" t="str">
        <f t="shared" ref="C137:AM137" si="10">C1</f>
        <v>ADCURI Premium-Schutz</v>
      </c>
      <c r="D137" s="80" t="str">
        <f t="shared" si="10"/>
        <v>ADCURI Top-Schutz</v>
      </c>
      <c r="E137" s="80" t="str">
        <f t="shared" si="10"/>
        <v>Allianz Basis</v>
      </c>
      <c r="F137" s="80" t="str">
        <f t="shared" si="10"/>
        <v>Allianz Komfort</v>
      </c>
      <c r="G137" s="80" t="str">
        <f t="shared" si="10"/>
        <v>Allianz Premium</v>
      </c>
      <c r="H137" s="80" t="str">
        <f t="shared" si="10"/>
        <v>Alte Leipziger classic</v>
      </c>
      <c r="I137" s="80" t="str">
        <f t="shared" si="10"/>
        <v>Alte Leipziger comfort</v>
      </c>
      <c r="J137" s="80" t="str">
        <f t="shared" si="10"/>
        <v>Alte Leipziger compact</v>
      </c>
      <c r="K137" s="80" t="str">
        <f t="shared" si="10"/>
        <v>ARAG Basis</v>
      </c>
      <c r="L137" s="80" t="str">
        <f t="shared" si="10"/>
        <v>ARAG Komfort</v>
      </c>
      <c r="M137" s="80" t="str">
        <f t="shared" si="10"/>
        <v>ARAG Premium</v>
      </c>
      <c r="N137" s="80" t="str">
        <f t="shared" si="10"/>
        <v>AXA BOXflex</v>
      </c>
      <c r="O137" s="80" t="str">
        <f t="shared" si="10"/>
        <v>Barmeia Premium</v>
      </c>
      <c r="P137" s="80" t="str">
        <f t="shared" si="10"/>
        <v>Basler Ambiente Top</v>
      </c>
      <c r="Q137" s="80" t="str">
        <f t="shared" si="10"/>
        <v>Concordia Sorglos</v>
      </c>
      <c r="R137" s="80" t="str">
        <f t="shared" si="10"/>
        <v>Debeka Comfort</v>
      </c>
      <c r="S137" s="80" t="str">
        <f t="shared" si="10"/>
        <v>Debeka Comfort Plus</v>
      </c>
      <c r="T137" s="80" t="str">
        <f t="shared" si="10"/>
        <v>ERGO Best</v>
      </c>
      <c r="U137" s="80" t="str">
        <f t="shared" ref="U137" si="11">U1</f>
        <v>ERGO Smart</v>
      </c>
      <c r="V137" s="80" t="str">
        <f t="shared" si="10"/>
        <v>Gothaer Basis</v>
      </c>
      <c r="W137" s="80" t="str">
        <f t="shared" si="10"/>
        <v>Gothaer Plus</v>
      </c>
      <c r="X137" s="80" t="str">
        <f t="shared" si="10"/>
        <v>Gothaer Premium</v>
      </c>
      <c r="Y137" s="80" t="str">
        <f t="shared" si="10"/>
        <v>HK Einfach Besser</v>
      </c>
      <c r="Z137" s="80" t="str">
        <f t="shared" si="10"/>
        <v>HK Einfach Besser Plus</v>
      </c>
      <c r="AA137" s="80" t="str">
        <f t="shared" si="10"/>
        <v>HK Einfach Gut</v>
      </c>
      <c r="AB137" s="80" t="str">
        <f t="shared" si="10"/>
        <v>HK Einfach Komplett</v>
      </c>
      <c r="AC137" s="80" t="str">
        <f t="shared" si="10"/>
        <v>HUK Classic</v>
      </c>
      <c r="AD137" s="80" t="str">
        <f t="shared" si="10"/>
        <v>HUK Plus</v>
      </c>
      <c r="AE137" s="80" t="str">
        <f t="shared" si="10"/>
        <v>Interrisk XXL</v>
      </c>
      <c r="AF137" s="80" t="str">
        <f t="shared" si="10"/>
        <v>ITL Classic</v>
      </c>
      <c r="AG137" s="80" t="str">
        <f t="shared" si="10"/>
        <v>ITL Eurosecure Plus</v>
      </c>
      <c r="AH137" s="80" t="str">
        <f t="shared" si="10"/>
        <v>ITL Infinitus</v>
      </c>
      <c r="AI137" s="80" t="str">
        <f t="shared" si="10"/>
        <v>Keine</v>
      </c>
      <c r="AJ137" s="80" t="str">
        <f t="shared" si="10"/>
        <v>RUV PrivatPolice Classic</v>
      </c>
      <c r="AK137" s="80" t="str">
        <f t="shared" si="10"/>
        <v>RUV PrivatPolice Comfort</v>
      </c>
      <c r="AL137" s="80" t="str">
        <f t="shared" si="10"/>
        <v>VHV Klassik Garant</v>
      </c>
      <c r="AM137" s="80" t="str">
        <f t="shared" si="10"/>
        <v>VHV Klassik Garant Exklusiv</v>
      </c>
      <c r="AO137" s="242"/>
      <c r="AP137" s="139"/>
      <c r="AQ137" s="251"/>
      <c r="AT137" s="139"/>
      <c r="AU137" s="139"/>
      <c r="AV137" s="139"/>
    </row>
    <row r="138" spans="1:48" s="6" customFormat="1" ht="33" customHeight="1">
      <c r="A138" s="44" t="s">
        <v>10</v>
      </c>
      <c r="B138" s="42" t="s">
        <v>7748</v>
      </c>
      <c r="C138" s="42" t="s">
        <v>7748</v>
      </c>
      <c r="D138" s="42" t="s">
        <v>7748</v>
      </c>
      <c r="E138" s="42" t="s">
        <v>7748</v>
      </c>
      <c r="F138" s="42" t="s">
        <v>7748</v>
      </c>
      <c r="G138" s="42" t="s">
        <v>7748</v>
      </c>
      <c r="H138" s="42" t="s">
        <v>7748</v>
      </c>
      <c r="I138" s="42" t="s">
        <v>7748</v>
      </c>
      <c r="J138" s="42" t="s">
        <v>7748</v>
      </c>
      <c r="K138" s="42" t="s">
        <v>7748</v>
      </c>
      <c r="L138" s="42" t="s">
        <v>7748</v>
      </c>
      <c r="M138" s="42" t="s">
        <v>7748</v>
      </c>
      <c r="N138" s="42" t="s">
        <v>7748</v>
      </c>
      <c r="O138" s="42" t="s">
        <v>7748</v>
      </c>
      <c r="P138" s="42" t="s">
        <v>7748</v>
      </c>
      <c r="Q138" s="42" t="s">
        <v>7748</v>
      </c>
      <c r="R138" s="42" t="s">
        <v>7748</v>
      </c>
      <c r="S138" s="42" t="s">
        <v>7748</v>
      </c>
      <c r="T138" s="42" t="s">
        <v>7748</v>
      </c>
      <c r="U138" s="42" t="s">
        <v>7748</v>
      </c>
      <c r="V138" s="42" t="s">
        <v>7749</v>
      </c>
      <c r="W138" s="42" t="s">
        <v>7749</v>
      </c>
      <c r="X138" s="42" t="s">
        <v>7749</v>
      </c>
      <c r="Y138" s="42" t="s">
        <v>7748</v>
      </c>
      <c r="Z138" s="42" t="s">
        <v>7748</v>
      </c>
      <c r="AA138" s="42" t="s">
        <v>7748</v>
      </c>
      <c r="AB138" s="42" t="s">
        <v>7748</v>
      </c>
      <c r="AC138" s="42" t="s">
        <v>7748</v>
      </c>
      <c r="AD138" s="42" t="s">
        <v>7748</v>
      </c>
      <c r="AE138" s="42" t="s">
        <v>7750</v>
      </c>
      <c r="AF138" s="42" t="s">
        <v>7750</v>
      </c>
      <c r="AG138" s="42" t="s">
        <v>7750</v>
      </c>
      <c r="AH138" s="42" t="s">
        <v>7750</v>
      </c>
      <c r="AI138" s="47" t="s">
        <v>25</v>
      </c>
      <c r="AJ138" s="42" t="s">
        <v>7748</v>
      </c>
      <c r="AK138" s="42" t="s">
        <v>7748</v>
      </c>
      <c r="AL138" s="42" t="s">
        <v>7748</v>
      </c>
      <c r="AM138" s="42" t="s">
        <v>7748</v>
      </c>
      <c r="AO138" s="215"/>
      <c r="AP138" s="30"/>
      <c r="AQ138" s="248"/>
      <c r="AT138" s="30"/>
      <c r="AU138" s="30"/>
      <c r="AV138" s="30"/>
    </row>
    <row r="139" spans="1:48" ht="11.25" customHeight="1">
      <c r="A139" s="86" t="s">
        <v>435</v>
      </c>
      <c r="B139" s="62" t="s">
        <v>6210</v>
      </c>
      <c r="C139" s="62" t="s">
        <v>8690</v>
      </c>
      <c r="D139" s="62" t="s">
        <v>6143</v>
      </c>
      <c r="E139" s="62" t="s">
        <v>8675</v>
      </c>
      <c r="F139" s="62" t="s">
        <v>8675</v>
      </c>
      <c r="G139" s="62" t="s">
        <v>8675</v>
      </c>
      <c r="H139" s="62" t="s">
        <v>8615</v>
      </c>
      <c r="I139" s="63" t="s">
        <v>8615</v>
      </c>
      <c r="J139" s="63" t="s">
        <v>8615</v>
      </c>
      <c r="K139" s="63" t="s">
        <v>6609</v>
      </c>
      <c r="L139" s="63" t="s">
        <v>6609</v>
      </c>
      <c r="M139" s="63" t="s">
        <v>6609</v>
      </c>
      <c r="N139" s="200" t="s">
        <v>6705</v>
      </c>
      <c r="O139" s="62" t="s">
        <v>8690</v>
      </c>
      <c r="P139" s="63" t="s">
        <v>6783</v>
      </c>
      <c r="Q139" s="63" t="s">
        <v>7035</v>
      </c>
      <c r="R139" s="63" t="s">
        <v>1256</v>
      </c>
      <c r="S139" s="63" t="s">
        <v>1256</v>
      </c>
      <c r="T139" s="63" t="s">
        <v>8026</v>
      </c>
      <c r="U139" s="63" t="s">
        <v>8026</v>
      </c>
      <c r="V139" s="111" t="s">
        <v>7928</v>
      </c>
      <c r="W139" s="111" t="s">
        <v>7928</v>
      </c>
      <c r="X139" s="111" t="s">
        <v>7928</v>
      </c>
      <c r="Y139" s="62" t="s">
        <v>6037</v>
      </c>
      <c r="Z139" s="62" t="s">
        <v>6037</v>
      </c>
      <c r="AA139" s="62" t="s">
        <v>6037</v>
      </c>
      <c r="AB139" s="62" t="s">
        <v>6037</v>
      </c>
      <c r="AC139" s="66" t="s">
        <v>8134</v>
      </c>
      <c r="AD139" s="66" t="s">
        <v>8134</v>
      </c>
      <c r="AE139" s="66" t="s">
        <v>7461</v>
      </c>
      <c r="AF139" s="63"/>
      <c r="AG139" s="63"/>
      <c r="AH139" s="63"/>
      <c r="AI139" s="63" t="s">
        <v>25</v>
      </c>
      <c r="AJ139" s="62" t="s">
        <v>8251</v>
      </c>
      <c r="AK139" s="62" t="s">
        <v>8251</v>
      </c>
      <c r="AL139" s="62" t="s">
        <v>5953</v>
      </c>
      <c r="AM139" s="62" t="s">
        <v>5953</v>
      </c>
      <c r="AP139" s="30"/>
      <c r="AQ139" s="251"/>
    </row>
    <row r="140" spans="1:48" s="6" customFormat="1" ht="43.5" customHeight="1">
      <c r="A140" s="44" t="s">
        <v>1878</v>
      </c>
      <c r="B140" s="47" t="s">
        <v>5130</v>
      </c>
      <c r="C140" s="47" t="s">
        <v>6289</v>
      </c>
      <c r="D140" s="47" t="s">
        <v>5130</v>
      </c>
      <c r="E140" s="47" t="s">
        <v>5130</v>
      </c>
      <c r="F140" s="47" t="s">
        <v>5130</v>
      </c>
      <c r="G140" s="47" t="s">
        <v>5130</v>
      </c>
      <c r="H140" s="47" t="s">
        <v>5130</v>
      </c>
      <c r="I140" s="47" t="s">
        <v>5130</v>
      </c>
      <c r="J140" s="47" t="s">
        <v>5130</v>
      </c>
      <c r="K140" s="42" t="s">
        <v>67</v>
      </c>
      <c r="L140" s="42" t="s">
        <v>67</v>
      </c>
      <c r="M140" s="42" t="s">
        <v>67</v>
      </c>
      <c r="N140" s="42" t="s">
        <v>8788</v>
      </c>
      <c r="O140" s="47" t="s">
        <v>6289</v>
      </c>
      <c r="P140" s="42" t="s">
        <v>6784</v>
      </c>
      <c r="Q140" s="42" t="s">
        <v>25</v>
      </c>
      <c r="R140" s="42" t="s">
        <v>25</v>
      </c>
      <c r="S140" s="42" t="s">
        <v>25</v>
      </c>
      <c r="T140" s="42" t="s">
        <v>25</v>
      </c>
      <c r="U140" s="42" t="s">
        <v>25</v>
      </c>
      <c r="V140" s="42" t="s">
        <v>25</v>
      </c>
      <c r="W140" s="42" t="s">
        <v>7983</v>
      </c>
      <c r="X140" s="42" t="s">
        <v>7983</v>
      </c>
      <c r="Y140" s="42" t="s">
        <v>67</v>
      </c>
      <c r="Z140" s="42" t="s">
        <v>67</v>
      </c>
      <c r="AA140" s="42" t="s">
        <v>25</v>
      </c>
      <c r="AB140" s="42" t="s">
        <v>67</v>
      </c>
      <c r="AC140" s="42" t="s">
        <v>25</v>
      </c>
      <c r="AD140" s="42" t="s">
        <v>25</v>
      </c>
      <c r="AE140" s="47" t="s">
        <v>6289</v>
      </c>
      <c r="AF140" s="42" t="s">
        <v>25</v>
      </c>
      <c r="AG140" s="42" t="s">
        <v>6289</v>
      </c>
      <c r="AH140" s="42" t="s">
        <v>7983</v>
      </c>
      <c r="AI140" s="47" t="s">
        <v>25</v>
      </c>
      <c r="AJ140" s="47" t="s">
        <v>25</v>
      </c>
      <c r="AK140" s="47" t="s">
        <v>25</v>
      </c>
      <c r="AL140" s="47" t="s">
        <v>5130</v>
      </c>
      <c r="AM140" s="42" t="s">
        <v>8450</v>
      </c>
      <c r="AO140" s="215"/>
      <c r="AP140" s="30"/>
      <c r="AQ140" s="251"/>
      <c r="AT140" s="30"/>
      <c r="AU140" s="30"/>
      <c r="AV140" s="30"/>
    </row>
    <row r="141" spans="1:48" ht="11.25" customHeight="1">
      <c r="A141" s="86" t="s">
        <v>435</v>
      </c>
      <c r="B141" s="62" t="s">
        <v>6210</v>
      </c>
      <c r="C141" s="62" t="s">
        <v>8715</v>
      </c>
      <c r="D141" s="62" t="s">
        <v>6143</v>
      </c>
      <c r="E141" s="62" t="s">
        <v>8675</v>
      </c>
      <c r="F141" s="62" t="s">
        <v>8675</v>
      </c>
      <c r="G141" s="62" t="s">
        <v>8675</v>
      </c>
      <c r="H141" s="62" t="s">
        <v>8615</v>
      </c>
      <c r="I141" s="63" t="s">
        <v>8615</v>
      </c>
      <c r="J141" s="63" t="s">
        <v>8615</v>
      </c>
      <c r="K141" s="63" t="s">
        <v>6609</v>
      </c>
      <c r="L141" s="63" t="s">
        <v>6609</v>
      </c>
      <c r="M141" s="63" t="s">
        <v>6609</v>
      </c>
      <c r="N141" s="200" t="s">
        <v>6705</v>
      </c>
      <c r="O141" s="62" t="s">
        <v>8715</v>
      </c>
      <c r="P141" s="63" t="s">
        <v>6785</v>
      </c>
      <c r="Q141" s="63" t="s">
        <v>25</v>
      </c>
      <c r="R141" s="63" t="s">
        <v>1256</v>
      </c>
      <c r="S141" s="63" t="s">
        <v>1256</v>
      </c>
      <c r="T141" s="63" t="s">
        <v>8026</v>
      </c>
      <c r="U141" s="63" t="s">
        <v>8026</v>
      </c>
      <c r="V141" s="111" t="s">
        <v>7928</v>
      </c>
      <c r="W141" s="111" t="s">
        <v>7984</v>
      </c>
      <c r="X141" s="111" t="s">
        <v>7984</v>
      </c>
      <c r="Y141" s="62" t="s">
        <v>6101</v>
      </c>
      <c r="Z141" s="62" t="s">
        <v>6101</v>
      </c>
      <c r="AA141" s="62" t="s">
        <v>25</v>
      </c>
      <c r="AB141" s="62" t="s">
        <v>6101</v>
      </c>
      <c r="AC141" s="66" t="s">
        <v>8135</v>
      </c>
      <c r="AD141" s="66" t="s">
        <v>8135</v>
      </c>
      <c r="AE141" s="66" t="s">
        <v>7664</v>
      </c>
      <c r="AF141" s="63" t="s">
        <v>25</v>
      </c>
      <c r="AG141" s="63" t="s">
        <v>8406</v>
      </c>
      <c r="AH141" s="63" t="s">
        <v>8406</v>
      </c>
      <c r="AI141" s="63" t="s">
        <v>25</v>
      </c>
      <c r="AJ141" s="62" t="s">
        <v>8251</v>
      </c>
      <c r="AK141" s="62" t="s">
        <v>8251</v>
      </c>
      <c r="AL141" s="62" t="s">
        <v>5954</v>
      </c>
      <c r="AM141" s="62" t="s">
        <v>7439</v>
      </c>
      <c r="AP141" s="30"/>
      <c r="AQ141" s="251"/>
    </row>
    <row r="142" spans="1:48" s="6" customFormat="1" ht="31.5" customHeight="1">
      <c r="A142" s="44" t="s">
        <v>36</v>
      </c>
      <c r="B142" s="174" t="s">
        <v>67</v>
      </c>
      <c r="C142" s="174" t="s">
        <v>67</v>
      </c>
      <c r="D142" s="174" t="s">
        <v>67</v>
      </c>
      <c r="E142" s="174" t="s">
        <v>67</v>
      </c>
      <c r="F142" s="174" t="s">
        <v>67</v>
      </c>
      <c r="G142" s="174" t="s">
        <v>67</v>
      </c>
      <c r="H142" s="42" t="s">
        <v>248</v>
      </c>
      <c r="I142" s="42" t="s">
        <v>248</v>
      </c>
      <c r="J142" s="42" t="s">
        <v>248</v>
      </c>
      <c r="K142" s="42" t="s">
        <v>67</v>
      </c>
      <c r="L142" s="42" t="s">
        <v>67</v>
      </c>
      <c r="M142" s="42" t="s">
        <v>67</v>
      </c>
      <c r="N142" s="42" t="s">
        <v>67</v>
      </c>
      <c r="O142" s="174" t="s">
        <v>67</v>
      </c>
      <c r="P142" s="42" t="s">
        <v>67</v>
      </c>
      <c r="Q142" s="47" t="s">
        <v>67</v>
      </c>
      <c r="R142" s="47" t="s">
        <v>67</v>
      </c>
      <c r="S142" s="47" t="s">
        <v>67</v>
      </c>
      <c r="T142" s="47" t="s">
        <v>67</v>
      </c>
      <c r="U142" s="47" t="s">
        <v>67</v>
      </c>
      <c r="V142" s="47" t="s">
        <v>7356</v>
      </c>
      <c r="W142" s="47" t="s">
        <v>7356</v>
      </c>
      <c r="X142" s="47" t="s">
        <v>7356</v>
      </c>
      <c r="Y142" s="42" t="s">
        <v>67</v>
      </c>
      <c r="Z142" s="42" t="s">
        <v>67</v>
      </c>
      <c r="AA142" s="42" t="s">
        <v>67</v>
      </c>
      <c r="AB142" s="42" t="s">
        <v>67</v>
      </c>
      <c r="AC142" s="42" t="s">
        <v>67</v>
      </c>
      <c r="AD142" s="42" t="s">
        <v>67</v>
      </c>
      <c r="AE142" s="176" t="s">
        <v>7665</v>
      </c>
      <c r="AF142" s="42" t="s">
        <v>67</v>
      </c>
      <c r="AG142" s="42" t="s">
        <v>67</v>
      </c>
      <c r="AH142" s="42" t="s">
        <v>67</v>
      </c>
      <c r="AI142" s="47" t="s">
        <v>25</v>
      </c>
      <c r="AJ142" s="42" t="s">
        <v>67</v>
      </c>
      <c r="AK142" s="42" t="s">
        <v>67</v>
      </c>
      <c r="AL142" s="42" t="s">
        <v>67</v>
      </c>
      <c r="AM142" s="42" t="s">
        <v>67</v>
      </c>
      <c r="AO142" s="215"/>
      <c r="AP142" s="30"/>
      <c r="AQ142" s="250"/>
      <c r="AT142" s="30"/>
      <c r="AU142" s="30"/>
      <c r="AV142" s="30"/>
    </row>
    <row r="143" spans="1:48" ht="18" customHeight="1">
      <c r="A143" s="86" t="s">
        <v>435</v>
      </c>
      <c r="B143" s="62" t="s">
        <v>8717</v>
      </c>
      <c r="C143" s="62" t="s">
        <v>8716</v>
      </c>
      <c r="D143" s="62" t="s">
        <v>7475</v>
      </c>
      <c r="E143" s="62" t="s">
        <v>8675</v>
      </c>
      <c r="F143" s="62" t="s">
        <v>8675</v>
      </c>
      <c r="G143" s="62" t="s">
        <v>8675</v>
      </c>
      <c r="H143" s="62" t="s">
        <v>8615</v>
      </c>
      <c r="I143" s="63" t="s">
        <v>8615</v>
      </c>
      <c r="J143" s="63" t="s">
        <v>8615</v>
      </c>
      <c r="K143" s="63" t="s">
        <v>6610</v>
      </c>
      <c r="L143" s="63" t="s">
        <v>6610</v>
      </c>
      <c r="M143" s="63" t="s">
        <v>6610</v>
      </c>
      <c r="N143" s="200" t="s">
        <v>6706</v>
      </c>
      <c r="O143" s="62" t="s">
        <v>8716</v>
      </c>
      <c r="P143" s="63" t="s">
        <v>6793</v>
      </c>
      <c r="Q143" s="63" t="s">
        <v>7036</v>
      </c>
      <c r="R143" s="63" t="s">
        <v>1258</v>
      </c>
      <c r="S143" s="63" t="s">
        <v>1258</v>
      </c>
      <c r="T143" s="63" t="s">
        <v>8049</v>
      </c>
      <c r="U143" s="63" t="s">
        <v>8049</v>
      </c>
      <c r="V143" s="111" t="s">
        <v>7929</v>
      </c>
      <c r="W143" s="111" t="s">
        <v>7929</v>
      </c>
      <c r="X143" s="111" t="s">
        <v>7929</v>
      </c>
      <c r="Y143" s="62" t="s">
        <v>6077</v>
      </c>
      <c r="Z143" s="62" t="s">
        <v>6077</v>
      </c>
      <c r="AA143" s="62" t="s">
        <v>6077</v>
      </c>
      <c r="AB143" s="62" t="s">
        <v>6077</v>
      </c>
      <c r="AC143" s="66" t="s">
        <v>8136</v>
      </c>
      <c r="AD143" s="66" t="s">
        <v>8136</v>
      </c>
      <c r="AE143" s="66" t="s">
        <v>7666</v>
      </c>
      <c r="AF143" s="63" t="s">
        <v>8407</v>
      </c>
      <c r="AG143" s="63" t="s">
        <v>8407</v>
      </c>
      <c r="AH143" s="63" t="s">
        <v>8407</v>
      </c>
      <c r="AI143" s="63" t="s">
        <v>25</v>
      </c>
      <c r="AJ143" s="62" t="s">
        <v>8253</v>
      </c>
      <c r="AK143" s="62" t="s">
        <v>8253</v>
      </c>
      <c r="AL143" s="62" t="s">
        <v>5956</v>
      </c>
      <c r="AM143" s="62" t="s">
        <v>5956</v>
      </c>
      <c r="AP143" s="30"/>
      <c r="AQ143" s="253"/>
    </row>
    <row r="144" spans="1:48" s="6" customFormat="1" ht="22.5" customHeight="1">
      <c r="A144" s="44" t="s">
        <v>20</v>
      </c>
      <c r="B144" s="174" t="s">
        <v>67</v>
      </c>
      <c r="C144" s="174" t="s">
        <v>67</v>
      </c>
      <c r="D144" s="174" t="s">
        <v>67</v>
      </c>
      <c r="E144" s="174" t="s">
        <v>67</v>
      </c>
      <c r="F144" s="174" t="s">
        <v>67</v>
      </c>
      <c r="G144" s="174" t="s">
        <v>67</v>
      </c>
      <c r="H144" s="42" t="s">
        <v>6421</v>
      </c>
      <c r="I144" s="42" t="s">
        <v>6421</v>
      </c>
      <c r="J144" s="42" t="s">
        <v>6421</v>
      </c>
      <c r="K144" s="42" t="s">
        <v>67</v>
      </c>
      <c r="L144" s="42" t="s">
        <v>67</v>
      </c>
      <c r="M144" s="42" t="s">
        <v>67</v>
      </c>
      <c r="N144" s="42" t="s">
        <v>67</v>
      </c>
      <c r="O144" s="174" t="s">
        <v>67</v>
      </c>
      <c r="P144" s="42" t="s">
        <v>67</v>
      </c>
      <c r="Q144" s="47" t="s">
        <v>67</v>
      </c>
      <c r="R144" s="47" t="s">
        <v>67</v>
      </c>
      <c r="S144" s="47" t="s">
        <v>67</v>
      </c>
      <c r="T144" s="47" t="s">
        <v>67</v>
      </c>
      <c r="U144" s="47" t="s">
        <v>67</v>
      </c>
      <c r="V144" s="42" t="s">
        <v>7930</v>
      </c>
      <c r="W144" s="42" t="s">
        <v>7930</v>
      </c>
      <c r="X144" s="42" t="s">
        <v>7930</v>
      </c>
      <c r="Y144" s="42" t="s">
        <v>67</v>
      </c>
      <c r="Z144" s="42" t="s">
        <v>67</v>
      </c>
      <c r="AA144" s="42" t="s">
        <v>67</v>
      </c>
      <c r="AB144" s="42" t="s">
        <v>67</v>
      </c>
      <c r="AC144" s="42" t="s">
        <v>67</v>
      </c>
      <c r="AD144" s="42" t="s">
        <v>67</v>
      </c>
      <c r="AE144" s="174" t="s">
        <v>67</v>
      </c>
      <c r="AF144" s="47" t="s">
        <v>67</v>
      </c>
      <c r="AG144" s="47" t="s">
        <v>67</v>
      </c>
      <c r="AH144" s="47" t="s">
        <v>67</v>
      </c>
      <c r="AI144" s="47" t="s">
        <v>25</v>
      </c>
      <c r="AJ144" s="42" t="s">
        <v>67</v>
      </c>
      <c r="AK144" s="42" t="s">
        <v>67</v>
      </c>
      <c r="AL144" s="47" t="s">
        <v>67</v>
      </c>
      <c r="AM144" s="47" t="s">
        <v>67</v>
      </c>
      <c r="AO144" s="215"/>
      <c r="AP144" s="30"/>
      <c r="AQ144" s="251"/>
      <c r="AT144" s="30"/>
      <c r="AU144" s="30"/>
      <c r="AV144" s="30"/>
    </row>
    <row r="145" spans="1:48" ht="11.25" customHeight="1">
      <c r="A145" s="86" t="s">
        <v>435</v>
      </c>
      <c r="B145" s="62" t="s">
        <v>8717</v>
      </c>
      <c r="C145" s="62" t="s">
        <v>8716</v>
      </c>
      <c r="D145" s="62" t="s">
        <v>7475</v>
      </c>
      <c r="E145" s="62" t="s">
        <v>8675</v>
      </c>
      <c r="F145" s="62" t="s">
        <v>8675</v>
      </c>
      <c r="G145" s="62" t="s">
        <v>8675</v>
      </c>
      <c r="H145" s="62" t="s">
        <v>8615</v>
      </c>
      <c r="I145" s="63" t="s">
        <v>8615</v>
      </c>
      <c r="J145" s="63" t="s">
        <v>8615</v>
      </c>
      <c r="K145" s="63" t="s">
        <v>6610</v>
      </c>
      <c r="L145" s="63" t="s">
        <v>6610</v>
      </c>
      <c r="M145" s="63" t="s">
        <v>6610</v>
      </c>
      <c r="N145" s="200" t="s">
        <v>6706</v>
      </c>
      <c r="O145" s="62" t="s">
        <v>8716</v>
      </c>
      <c r="P145" s="63" t="s">
        <v>6793</v>
      </c>
      <c r="Q145" s="63" t="s">
        <v>7036</v>
      </c>
      <c r="R145" s="63" t="s">
        <v>1257</v>
      </c>
      <c r="S145" s="63" t="s">
        <v>1257</v>
      </c>
      <c r="T145" s="63" t="s">
        <v>8049</v>
      </c>
      <c r="U145" s="63" t="s">
        <v>8049</v>
      </c>
      <c r="V145" s="111" t="s">
        <v>7931</v>
      </c>
      <c r="W145" s="111" t="s">
        <v>7931</v>
      </c>
      <c r="X145" s="111" t="s">
        <v>7931</v>
      </c>
      <c r="Y145" s="62" t="s">
        <v>6078</v>
      </c>
      <c r="Z145" s="62" t="s">
        <v>6078</v>
      </c>
      <c r="AA145" s="62" t="s">
        <v>6078</v>
      </c>
      <c r="AB145" s="62" t="s">
        <v>6078</v>
      </c>
      <c r="AC145" s="66" t="s">
        <v>8136</v>
      </c>
      <c r="AD145" s="66" t="s">
        <v>8136</v>
      </c>
      <c r="AE145" s="66" t="s">
        <v>7461</v>
      </c>
      <c r="AF145" s="63" t="s">
        <v>8407</v>
      </c>
      <c r="AG145" s="63" t="s">
        <v>8407</v>
      </c>
      <c r="AH145" s="63" t="s">
        <v>8407</v>
      </c>
      <c r="AI145" s="63" t="s">
        <v>25</v>
      </c>
      <c r="AJ145" s="62" t="s">
        <v>8254</v>
      </c>
      <c r="AK145" s="62" t="s">
        <v>8254</v>
      </c>
      <c r="AL145" s="62" t="s">
        <v>5957</v>
      </c>
      <c r="AM145" s="62"/>
      <c r="AP145" s="30"/>
      <c r="AQ145" s="251"/>
    </row>
    <row r="146" spans="1:48" s="6" customFormat="1" ht="22.5" customHeight="1">
      <c r="A146" s="44" t="s">
        <v>1901</v>
      </c>
      <c r="B146" s="174" t="s">
        <v>67</v>
      </c>
      <c r="C146" s="174" t="s">
        <v>67</v>
      </c>
      <c r="D146" s="174" t="s">
        <v>67</v>
      </c>
      <c r="E146" s="174" t="s">
        <v>67</v>
      </c>
      <c r="F146" s="174" t="s">
        <v>67</v>
      </c>
      <c r="G146" s="174" t="s">
        <v>67</v>
      </c>
      <c r="H146" s="42" t="s">
        <v>67</v>
      </c>
      <c r="I146" s="42" t="s">
        <v>67</v>
      </c>
      <c r="J146" s="42" t="s">
        <v>67</v>
      </c>
      <c r="K146" s="42" t="s">
        <v>67</v>
      </c>
      <c r="L146" s="42" t="s">
        <v>67</v>
      </c>
      <c r="M146" s="42" t="s">
        <v>67</v>
      </c>
      <c r="N146" s="42" t="s">
        <v>67</v>
      </c>
      <c r="O146" s="174" t="s">
        <v>67</v>
      </c>
      <c r="P146" s="42" t="s">
        <v>67</v>
      </c>
      <c r="Q146" s="47" t="s">
        <v>67</v>
      </c>
      <c r="R146" s="42" t="s">
        <v>25</v>
      </c>
      <c r="S146" s="42" t="s">
        <v>25</v>
      </c>
      <c r="T146" s="47" t="s">
        <v>67</v>
      </c>
      <c r="U146" s="47" t="s">
        <v>67</v>
      </c>
      <c r="V146" s="42" t="s">
        <v>67</v>
      </c>
      <c r="W146" s="42" t="s">
        <v>67</v>
      </c>
      <c r="X146" s="42" t="s">
        <v>67</v>
      </c>
      <c r="Y146" s="42" t="s">
        <v>67</v>
      </c>
      <c r="Z146" s="42" t="s">
        <v>67</v>
      </c>
      <c r="AA146" s="42" t="s">
        <v>67</v>
      </c>
      <c r="AB146" s="42" t="s">
        <v>67</v>
      </c>
      <c r="AC146" s="42" t="s">
        <v>67</v>
      </c>
      <c r="AD146" s="42" t="s">
        <v>67</v>
      </c>
      <c r="AE146" s="174" t="s">
        <v>67</v>
      </c>
      <c r="AF146" s="47" t="s">
        <v>67</v>
      </c>
      <c r="AG146" s="47" t="s">
        <v>67</v>
      </c>
      <c r="AH146" s="47" t="s">
        <v>67</v>
      </c>
      <c r="AI146" s="47" t="s">
        <v>25</v>
      </c>
      <c r="AJ146" s="42" t="s">
        <v>67</v>
      </c>
      <c r="AK146" s="42" t="s">
        <v>67</v>
      </c>
      <c r="AL146" s="47" t="s">
        <v>67</v>
      </c>
      <c r="AM146" s="47" t="s">
        <v>67</v>
      </c>
      <c r="AO146" s="215"/>
      <c r="AP146" s="30"/>
      <c r="AQ146" s="251"/>
      <c r="AT146" s="30"/>
      <c r="AU146" s="30"/>
      <c r="AV146" s="30"/>
    </row>
    <row r="147" spans="1:48" ht="11.25" customHeight="1">
      <c r="A147" s="86" t="s">
        <v>435</v>
      </c>
      <c r="B147" s="62" t="s">
        <v>8717</v>
      </c>
      <c r="C147" s="62" t="s">
        <v>8716</v>
      </c>
      <c r="D147" s="62" t="s">
        <v>7475</v>
      </c>
      <c r="E147" s="62" t="s">
        <v>8675</v>
      </c>
      <c r="F147" s="62" t="s">
        <v>8675</v>
      </c>
      <c r="G147" s="62" t="s">
        <v>8675</v>
      </c>
      <c r="H147" s="62" t="s">
        <v>8615</v>
      </c>
      <c r="I147" s="63" t="s">
        <v>8615</v>
      </c>
      <c r="J147" s="63" t="s">
        <v>8615</v>
      </c>
      <c r="K147" s="63" t="s">
        <v>6610</v>
      </c>
      <c r="L147" s="63" t="s">
        <v>6610</v>
      </c>
      <c r="M147" s="63" t="s">
        <v>6610</v>
      </c>
      <c r="N147" s="200" t="s">
        <v>6706</v>
      </c>
      <c r="O147" s="62" t="s">
        <v>8716</v>
      </c>
      <c r="P147" s="63" t="s">
        <v>6793</v>
      </c>
      <c r="Q147" s="63" t="s">
        <v>7036</v>
      </c>
      <c r="R147" s="63" t="s">
        <v>25</v>
      </c>
      <c r="S147" s="63" t="s">
        <v>25</v>
      </c>
      <c r="T147" s="63" t="s">
        <v>8049</v>
      </c>
      <c r="U147" s="63" t="s">
        <v>8049</v>
      </c>
      <c r="V147" s="111" t="s">
        <v>7931</v>
      </c>
      <c r="W147" s="111" t="s">
        <v>7931</v>
      </c>
      <c r="X147" s="111" t="s">
        <v>7931</v>
      </c>
      <c r="Y147" s="62" t="s">
        <v>6079</v>
      </c>
      <c r="Z147" s="62" t="s">
        <v>6079</v>
      </c>
      <c r="AA147" s="62" t="s">
        <v>6079</v>
      </c>
      <c r="AB147" s="62" t="s">
        <v>6079</v>
      </c>
      <c r="AC147" s="66" t="s">
        <v>8136</v>
      </c>
      <c r="AD147" s="66" t="s">
        <v>8136</v>
      </c>
      <c r="AE147" s="66" t="s">
        <v>7461</v>
      </c>
      <c r="AF147" s="63" t="s">
        <v>8407</v>
      </c>
      <c r="AG147" s="63" t="s">
        <v>8407</v>
      </c>
      <c r="AH147" s="63" t="s">
        <v>8407</v>
      </c>
      <c r="AI147" s="63" t="s">
        <v>25</v>
      </c>
      <c r="AJ147" s="62" t="s">
        <v>8254</v>
      </c>
      <c r="AK147" s="62" t="s">
        <v>8254</v>
      </c>
      <c r="AL147" s="62" t="s">
        <v>5958</v>
      </c>
      <c r="AM147" s="62" t="s">
        <v>5958</v>
      </c>
      <c r="AP147" s="30"/>
      <c r="AQ147" s="251"/>
    </row>
    <row r="148" spans="1:48" s="6" customFormat="1" ht="30" customHeight="1">
      <c r="A148" s="44" t="s">
        <v>27</v>
      </c>
      <c r="B148" s="47" t="s">
        <v>25</v>
      </c>
      <c r="C148" s="42" t="s">
        <v>7829</v>
      </c>
      <c r="D148" s="47" t="s">
        <v>67</v>
      </c>
      <c r="E148" s="174" t="s">
        <v>67</v>
      </c>
      <c r="F148" s="174" t="s">
        <v>67</v>
      </c>
      <c r="G148" s="174" t="s">
        <v>67</v>
      </c>
      <c r="H148" s="47" t="s">
        <v>67</v>
      </c>
      <c r="I148" s="47" t="s">
        <v>67</v>
      </c>
      <c r="J148" s="47" t="s">
        <v>67</v>
      </c>
      <c r="K148" s="42" t="s">
        <v>6608</v>
      </c>
      <c r="L148" s="42" t="s">
        <v>6608</v>
      </c>
      <c r="M148" s="42" t="s">
        <v>6608</v>
      </c>
      <c r="N148" s="42" t="s">
        <v>6608</v>
      </c>
      <c r="O148" s="42" t="s">
        <v>7829</v>
      </c>
      <c r="P148" s="47" t="s">
        <v>3917</v>
      </c>
      <c r="Q148" s="42" t="s">
        <v>7829</v>
      </c>
      <c r="R148" s="47" t="s">
        <v>25</v>
      </c>
      <c r="S148" s="47" t="s">
        <v>25</v>
      </c>
      <c r="T148" s="42" t="s">
        <v>67</v>
      </c>
      <c r="U148" s="42" t="s">
        <v>67</v>
      </c>
      <c r="V148" s="42" t="s">
        <v>7829</v>
      </c>
      <c r="W148" s="42" t="s">
        <v>7829</v>
      </c>
      <c r="X148" s="42" t="s">
        <v>7829</v>
      </c>
      <c r="Y148" s="42" t="s">
        <v>7830</v>
      </c>
      <c r="Z148" s="42" t="s">
        <v>7830</v>
      </c>
      <c r="AA148" s="42" t="s">
        <v>7830</v>
      </c>
      <c r="AB148" s="42" t="s">
        <v>7830</v>
      </c>
      <c r="AC148" s="47" t="s">
        <v>25</v>
      </c>
      <c r="AD148" s="47" t="s">
        <v>25</v>
      </c>
      <c r="AE148" s="42" t="s">
        <v>7829</v>
      </c>
      <c r="AF148" s="42" t="s">
        <v>25</v>
      </c>
      <c r="AG148" s="42" t="s">
        <v>8408</v>
      </c>
      <c r="AH148" s="42" t="s">
        <v>8408</v>
      </c>
      <c r="AI148" s="47" t="s">
        <v>25</v>
      </c>
      <c r="AJ148" s="42" t="s">
        <v>8252</v>
      </c>
      <c r="AK148" s="42" t="s">
        <v>8252</v>
      </c>
      <c r="AL148" s="42" t="s">
        <v>7830</v>
      </c>
      <c r="AM148" s="42" t="s">
        <v>7830</v>
      </c>
      <c r="AO148" s="215"/>
      <c r="AP148" s="30"/>
      <c r="AQ148" s="251"/>
      <c r="AT148" s="30"/>
      <c r="AU148" s="30"/>
      <c r="AV148" s="30"/>
    </row>
    <row r="149" spans="1:48" ht="11.25" customHeight="1">
      <c r="A149" s="86" t="s">
        <v>435</v>
      </c>
      <c r="B149" s="62" t="s">
        <v>25</v>
      </c>
      <c r="C149" s="62" t="s">
        <v>8690</v>
      </c>
      <c r="D149" s="62" t="s">
        <v>6143</v>
      </c>
      <c r="E149" s="62" t="s">
        <v>8675</v>
      </c>
      <c r="F149" s="62" t="s">
        <v>8675</v>
      </c>
      <c r="G149" s="62" t="s">
        <v>8675</v>
      </c>
      <c r="H149" s="62" t="s">
        <v>8615</v>
      </c>
      <c r="I149" s="63" t="s">
        <v>8615</v>
      </c>
      <c r="J149" s="62" t="s">
        <v>8615</v>
      </c>
      <c r="K149" s="63" t="s">
        <v>6609</v>
      </c>
      <c r="L149" s="63" t="s">
        <v>6609</v>
      </c>
      <c r="M149" s="63" t="s">
        <v>6609</v>
      </c>
      <c r="N149" s="200" t="s">
        <v>6705</v>
      </c>
      <c r="O149" s="62" t="s">
        <v>8690</v>
      </c>
      <c r="P149" s="63" t="s">
        <v>6793</v>
      </c>
      <c r="Q149" s="63" t="s">
        <v>7037</v>
      </c>
      <c r="R149" s="63" t="s">
        <v>25</v>
      </c>
      <c r="S149" s="63" t="s">
        <v>25</v>
      </c>
      <c r="T149" s="63" t="s">
        <v>8049</v>
      </c>
      <c r="U149" s="63" t="s">
        <v>8049</v>
      </c>
      <c r="V149" s="111" t="s">
        <v>7928</v>
      </c>
      <c r="W149" s="111" t="s">
        <v>7928</v>
      </c>
      <c r="X149" s="111" t="s">
        <v>7928</v>
      </c>
      <c r="Y149" s="62" t="s">
        <v>6080</v>
      </c>
      <c r="Z149" s="62" t="s">
        <v>6080</v>
      </c>
      <c r="AA149" s="62" t="s">
        <v>6080</v>
      </c>
      <c r="AB149" s="62" t="s">
        <v>6080</v>
      </c>
      <c r="AC149" s="66" t="s">
        <v>8137</v>
      </c>
      <c r="AD149" s="66" t="s">
        <v>8137</v>
      </c>
      <c r="AE149" s="66" t="s">
        <v>7667</v>
      </c>
      <c r="AF149" s="63" t="s">
        <v>25</v>
      </c>
      <c r="AG149" s="63" t="s">
        <v>8405</v>
      </c>
      <c r="AH149" s="63" t="s">
        <v>8405</v>
      </c>
      <c r="AI149" s="63" t="s">
        <v>25</v>
      </c>
      <c r="AJ149" s="62" t="s">
        <v>8251</v>
      </c>
      <c r="AK149" s="62" t="s">
        <v>8251</v>
      </c>
      <c r="AL149" s="62" t="s">
        <v>5955</v>
      </c>
      <c r="AM149" s="62" t="s">
        <v>5955</v>
      </c>
      <c r="AP149" s="30"/>
      <c r="AQ149" s="251"/>
    </row>
    <row r="150" spans="1:48" s="171" customFormat="1" ht="11.25" customHeight="1">
      <c r="A150" s="232"/>
      <c r="B150" s="174"/>
      <c r="C150" s="174"/>
      <c r="D150" s="174"/>
      <c r="E150" s="174"/>
      <c r="F150" s="174"/>
      <c r="G150" s="174"/>
      <c r="H150" s="174"/>
      <c r="I150" s="175"/>
      <c r="J150" s="174"/>
      <c r="K150" s="175"/>
      <c r="L150" s="175"/>
      <c r="M150" s="175"/>
      <c r="N150" s="177"/>
      <c r="O150" s="174"/>
      <c r="P150" s="175"/>
      <c r="Q150" s="175"/>
      <c r="R150" s="175"/>
      <c r="S150" s="175"/>
      <c r="T150" s="260"/>
      <c r="U150" s="175"/>
      <c r="V150" s="260"/>
      <c r="W150" s="260"/>
      <c r="X150" s="260"/>
      <c r="Y150" s="174"/>
      <c r="Z150" s="174"/>
      <c r="AA150" s="174"/>
      <c r="AB150" s="174"/>
      <c r="AC150" s="176"/>
      <c r="AD150" s="297"/>
      <c r="AE150" s="4"/>
      <c r="AF150" s="4"/>
      <c r="AG150" s="4"/>
      <c r="AH150" s="4"/>
      <c r="AI150" s="175"/>
      <c r="AJ150" s="174"/>
      <c r="AK150" s="174"/>
      <c r="AL150" s="174"/>
      <c r="AM150" s="174"/>
      <c r="AO150" s="217"/>
      <c r="AP150" s="172"/>
      <c r="AQ150" s="251"/>
      <c r="AT150" s="172"/>
      <c r="AU150" s="172"/>
      <c r="AV150" s="172"/>
    </row>
    <row r="151" spans="1:48" s="241" customFormat="1" ht="22.5" customHeight="1">
      <c r="A151" s="83" t="s">
        <v>7398</v>
      </c>
      <c r="B151" s="80" t="str">
        <f>B1</f>
        <v>ADCURI Basis-Schutz</v>
      </c>
      <c r="C151" s="80" t="str">
        <f t="shared" ref="C151:AM151" si="12">C1</f>
        <v>ADCURI Premium-Schutz</v>
      </c>
      <c r="D151" s="80" t="str">
        <f t="shared" si="12"/>
        <v>ADCURI Top-Schutz</v>
      </c>
      <c r="E151" s="80" t="str">
        <f t="shared" si="12"/>
        <v>Allianz Basis</v>
      </c>
      <c r="F151" s="80" t="str">
        <f t="shared" si="12"/>
        <v>Allianz Komfort</v>
      </c>
      <c r="G151" s="80" t="str">
        <f t="shared" si="12"/>
        <v>Allianz Premium</v>
      </c>
      <c r="H151" s="80" t="str">
        <f t="shared" si="12"/>
        <v>Alte Leipziger classic</v>
      </c>
      <c r="I151" s="80" t="str">
        <f t="shared" si="12"/>
        <v>Alte Leipziger comfort</v>
      </c>
      <c r="J151" s="80" t="str">
        <f t="shared" si="12"/>
        <v>Alte Leipziger compact</v>
      </c>
      <c r="K151" s="80" t="str">
        <f t="shared" si="12"/>
        <v>ARAG Basis</v>
      </c>
      <c r="L151" s="80" t="str">
        <f t="shared" si="12"/>
        <v>ARAG Komfort</v>
      </c>
      <c r="M151" s="80" t="str">
        <f t="shared" si="12"/>
        <v>ARAG Premium</v>
      </c>
      <c r="N151" s="80" t="str">
        <f t="shared" si="12"/>
        <v>AXA BOXflex</v>
      </c>
      <c r="O151" s="80" t="str">
        <f t="shared" si="12"/>
        <v>Barmeia Premium</v>
      </c>
      <c r="P151" s="80" t="str">
        <f t="shared" si="12"/>
        <v>Basler Ambiente Top</v>
      </c>
      <c r="Q151" s="80" t="str">
        <f t="shared" si="12"/>
        <v>Concordia Sorglos</v>
      </c>
      <c r="R151" s="80" t="str">
        <f t="shared" si="12"/>
        <v>Debeka Comfort</v>
      </c>
      <c r="S151" s="80" t="str">
        <f t="shared" si="12"/>
        <v>Debeka Comfort Plus</v>
      </c>
      <c r="T151" s="80" t="str">
        <f t="shared" si="12"/>
        <v>ERGO Best</v>
      </c>
      <c r="U151" s="80" t="str">
        <f t="shared" ref="U151" si="13">U1</f>
        <v>ERGO Smart</v>
      </c>
      <c r="V151" s="80" t="str">
        <f t="shared" si="12"/>
        <v>Gothaer Basis</v>
      </c>
      <c r="W151" s="80" t="str">
        <f t="shared" si="12"/>
        <v>Gothaer Plus</v>
      </c>
      <c r="X151" s="80" t="str">
        <f t="shared" si="12"/>
        <v>Gothaer Premium</v>
      </c>
      <c r="Y151" s="80" t="str">
        <f t="shared" si="12"/>
        <v>HK Einfach Besser</v>
      </c>
      <c r="Z151" s="80" t="str">
        <f t="shared" si="12"/>
        <v>HK Einfach Besser Plus</v>
      </c>
      <c r="AA151" s="80" t="str">
        <f t="shared" si="12"/>
        <v>HK Einfach Gut</v>
      </c>
      <c r="AB151" s="80" t="str">
        <f t="shared" si="12"/>
        <v>HK Einfach Komplett</v>
      </c>
      <c r="AC151" s="80" t="str">
        <f t="shared" si="12"/>
        <v>HUK Classic</v>
      </c>
      <c r="AD151" s="80" t="str">
        <f t="shared" si="12"/>
        <v>HUK Plus</v>
      </c>
      <c r="AE151" s="80" t="str">
        <f t="shared" si="12"/>
        <v>Interrisk XXL</v>
      </c>
      <c r="AF151" s="80" t="str">
        <f t="shared" si="12"/>
        <v>ITL Classic</v>
      </c>
      <c r="AG151" s="80" t="str">
        <f t="shared" si="12"/>
        <v>ITL Eurosecure Plus</v>
      </c>
      <c r="AH151" s="80" t="str">
        <f t="shared" si="12"/>
        <v>ITL Infinitus</v>
      </c>
      <c r="AI151" s="80" t="str">
        <f t="shared" si="12"/>
        <v>Keine</v>
      </c>
      <c r="AJ151" s="80" t="str">
        <f t="shared" si="12"/>
        <v>RUV PrivatPolice Classic</v>
      </c>
      <c r="AK151" s="80" t="str">
        <f t="shared" si="12"/>
        <v>RUV PrivatPolice Comfort</v>
      </c>
      <c r="AL151" s="80" t="str">
        <f t="shared" si="12"/>
        <v>VHV Klassik Garant</v>
      </c>
      <c r="AM151" s="80" t="str">
        <f t="shared" si="12"/>
        <v>VHV Klassik Garant Exklusiv</v>
      </c>
      <c r="AO151" s="242"/>
      <c r="AP151" s="139"/>
      <c r="AQ151" s="251"/>
      <c r="AT151" s="139"/>
      <c r="AU151" s="139"/>
      <c r="AV151" s="139"/>
    </row>
    <row r="152" spans="1:48" s="6" customFormat="1" ht="62.25" customHeight="1">
      <c r="A152" s="44" t="s">
        <v>28</v>
      </c>
      <c r="B152" s="42" t="s">
        <v>6161</v>
      </c>
      <c r="C152" s="42" t="s">
        <v>6161</v>
      </c>
      <c r="D152" s="42" t="s">
        <v>6161</v>
      </c>
      <c r="E152" s="42" t="s">
        <v>6346</v>
      </c>
      <c r="F152" s="42" t="s">
        <v>6346</v>
      </c>
      <c r="G152" s="42" t="s">
        <v>6346</v>
      </c>
      <c r="H152" s="42" t="s">
        <v>4768</v>
      </c>
      <c r="I152" s="42" t="s">
        <v>4768</v>
      </c>
      <c r="J152" s="42" t="s">
        <v>4768</v>
      </c>
      <c r="K152" s="42" t="s">
        <v>6562</v>
      </c>
      <c r="L152" s="42" t="s">
        <v>6562</v>
      </c>
      <c r="M152" s="42" t="s">
        <v>6562</v>
      </c>
      <c r="N152" s="42" t="s">
        <v>6662</v>
      </c>
      <c r="O152" s="42" t="s">
        <v>6161</v>
      </c>
      <c r="P152" s="42" t="s">
        <v>4768</v>
      </c>
      <c r="Q152" s="42" t="s">
        <v>67</v>
      </c>
      <c r="R152" s="47" t="s">
        <v>67</v>
      </c>
      <c r="S152" s="47" t="s">
        <v>67</v>
      </c>
      <c r="T152" s="47" t="s">
        <v>67</v>
      </c>
      <c r="U152" s="47" t="s">
        <v>67</v>
      </c>
      <c r="V152" s="42" t="s">
        <v>7754</v>
      </c>
      <c r="W152" s="42" t="s">
        <v>7754</v>
      </c>
      <c r="X152" s="42" t="s">
        <v>7754</v>
      </c>
      <c r="Y152" s="42" t="s">
        <v>7753</v>
      </c>
      <c r="Z152" s="42" t="s">
        <v>7753</v>
      </c>
      <c r="AA152" s="42" t="s">
        <v>7753</v>
      </c>
      <c r="AB152" s="42" t="s">
        <v>7753</v>
      </c>
      <c r="AC152" s="176" t="s">
        <v>7669</v>
      </c>
      <c r="AD152" s="176" t="s">
        <v>7669</v>
      </c>
      <c r="AE152" s="176" t="s">
        <v>7669</v>
      </c>
      <c r="AF152" s="42" t="s">
        <v>8410</v>
      </c>
      <c r="AG152" s="42" t="s">
        <v>8410</v>
      </c>
      <c r="AH152" s="42" t="s">
        <v>8410</v>
      </c>
      <c r="AI152" s="47" t="s">
        <v>25</v>
      </c>
      <c r="AJ152" s="42" t="s">
        <v>8233</v>
      </c>
      <c r="AK152" s="42" t="s">
        <v>8233</v>
      </c>
      <c r="AL152" s="42" t="s">
        <v>67</v>
      </c>
      <c r="AM152" s="42" t="s">
        <v>67</v>
      </c>
      <c r="AO152" s="215"/>
      <c r="AP152" s="30"/>
      <c r="AQ152" s="248"/>
    </row>
    <row r="153" spans="1:48" ht="19.5" customHeight="1">
      <c r="A153" s="86" t="s">
        <v>435</v>
      </c>
      <c r="B153" s="62" t="s">
        <v>8719</v>
      </c>
      <c r="C153" s="62" t="s">
        <v>8718</v>
      </c>
      <c r="D153" s="62" t="s">
        <v>8720</v>
      </c>
      <c r="E153" s="62" t="s">
        <v>8676</v>
      </c>
      <c r="F153" s="62" t="s">
        <v>8676</v>
      </c>
      <c r="G153" s="62" t="s">
        <v>8676</v>
      </c>
      <c r="H153" s="62" t="s">
        <v>8627</v>
      </c>
      <c r="I153" s="62" t="s">
        <v>8627</v>
      </c>
      <c r="J153" s="62" t="s">
        <v>8627</v>
      </c>
      <c r="K153" s="63" t="s">
        <v>6563</v>
      </c>
      <c r="L153" s="63" t="s">
        <v>6563</v>
      </c>
      <c r="M153" s="63" t="s">
        <v>6563</v>
      </c>
      <c r="N153" s="200" t="s">
        <v>6664</v>
      </c>
      <c r="O153" s="62" t="s">
        <v>8718</v>
      </c>
      <c r="P153" s="63" t="s">
        <v>6748</v>
      </c>
      <c r="Q153" s="63" t="s">
        <v>6993</v>
      </c>
      <c r="R153" s="63" t="s">
        <v>1245</v>
      </c>
      <c r="S153" s="63" t="s">
        <v>1245</v>
      </c>
      <c r="T153" s="63" t="s">
        <v>8055</v>
      </c>
      <c r="U153" s="63" t="s">
        <v>8055</v>
      </c>
      <c r="V153" s="111" t="s">
        <v>7932</v>
      </c>
      <c r="W153" s="111" t="s">
        <v>7932</v>
      </c>
      <c r="X153" s="111" t="s">
        <v>7932</v>
      </c>
      <c r="Y153" s="62" t="s">
        <v>6045</v>
      </c>
      <c r="Z153" s="62" t="s">
        <v>6045</v>
      </c>
      <c r="AA153" s="62" t="s">
        <v>6045</v>
      </c>
      <c r="AB153" s="62" t="s">
        <v>6045</v>
      </c>
      <c r="AC153" s="66" t="s">
        <v>8138</v>
      </c>
      <c r="AD153" s="66" t="s">
        <v>8138</v>
      </c>
      <c r="AE153" s="66" t="s">
        <v>7668</v>
      </c>
      <c r="AF153" s="63" t="s">
        <v>8409</v>
      </c>
      <c r="AG153" s="63" t="s">
        <v>8409</v>
      </c>
      <c r="AH153" s="63" t="s">
        <v>8409</v>
      </c>
      <c r="AI153" s="63" t="s">
        <v>25</v>
      </c>
      <c r="AJ153" s="62" t="s">
        <v>8234</v>
      </c>
      <c r="AK153" s="62" t="s">
        <v>8234</v>
      </c>
      <c r="AL153" s="62" t="s">
        <v>5907</v>
      </c>
      <c r="AM153" s="62" t="s">
        <v>5907</v>
      </c>
      <c r="AP153" s="30"/>
      <c r="AQ153" s="251"/>
    </row>
    <row r="154" spans="1:48" s="6" customFormat="1" ht="33" customHeight="1">
      <c r="A154" s="44" t="s">
        <v>52</v>
      </c>
      <c r="B154" s="42" t="s">
        <v>6165</v>
      </c>
      <c r="C154" s="42" t="s">
        <v>6165</v>
      </c>
      <c r="D154" s="42" t="s">
        <v>6165</v>
      </c>
      <c r="E154" s="42" t="s">
        <v>67</v>
      </c>
      <c r="F154" s="42" t="s">
        <v>67</v>
      </c>
      <c r="G154" s="42" t="s">
        <v>67</v>
      </c>
      <c r="H154" s="42" t="s">
        <v>67</v>
      </c>
      <c r="I154" s="42" t="s">
        <v>67</v>
      </c>
      <c r="J154" s="42" t="s">
        <v>67</v>
      </c>
      <c r="K154" s="47" t="s">
        <v>67</v>
      </c>
      <c r="L154" s="47" t="s">
        <v>67</v>
      </c>
      <c r="M154" s="47" t="s">
        <v>67</v>
      </c>
      <c r="N154" s="47" t="s">
        <v>67</v>
      </c>
      <c r="O154" s="42" t="s">
        <v>6165</v>
      </c>
      <c r="P154" s="42" t="s">
        <v>6749</v>
      </c>
      <c r="Q154" s="42" t="s">
        <v>67</v>
      </c>
      <c r="R154" s="47" t="s">
        <v>67</v>
      </c>
      <c r="S154" s="47" t="s">
        <v>67</v>
      </c>
      <c r="T154" s="47" t="s">
        <v>67</v>
      </c>
      <c r="U154" s="47" t="s">
        <v>67</v>
      </c>
      <c r="V154" s="47" t="s">
        <v>67</v>
      </c>
      <c r="W154" s="47" t="s">
        <v>67</v>
      </c>
      <c r="X154" s="47" t="s">
        <v>67</v>
      </c>
      <c r="Y154" s="42" t="s">
        <v>67</v>
      </c>
      <c r="Z154" s="42" t="s">
        <v>67</v>
      </c>
      <c r="AA154" s="42" t="s">
        <v>67</v>
      </c>
      <c r="AB154" s="42" t="s">
        <v>67</v>
      </c>
      <c r="AC154" s="42" t="s">
        <v>67</v>
      </c>
      <c r="AD154" s="42" t="s">
        <v>67</v>
      </c>
      <c r="AE154" s="176" t="s">
        <v>67</v>
      </c>
      <c r="AF154" s="42" t="s">
        <v>67</v>
      </c>
      <c r="AG154" s="42" t="s">
        <v>67</v>
      </c>
      <c r="AH154" s="42" t="s">
        <v>67</v>
      </c>
      <c r="AI154" s="47" t="s">
        <v>25</v>
      </c>
      <c r="AJ154" s="42" t="s">
        <v>8235</v>
      </c>
      <c r="AK154" s="42" t="s">
        <v>8235</v>
      </c>
      <c r="AL154" s="42" t="s">
        <v>67</v>
      </c>
      <c r="AM154" s="42" t="s">
        <v>67</v>
      </c>
      <c r="AO154" s="215"/>
      <c r="AP154" s="30"/>
      <c r="AQ154" s="248"/>
      <c r="AT154" s="30"/>
      <c r="AU154" s="30"/>
      <c r="AV154" s="30"/>
    </row>
    <row r="155" spans="1:48" ht="18.75" customHeight="1">
      <c r="A155" s="86" t="s">
        <v>435</v>
      </c>
      <c r="B155" s="62" t="s">
        <v>8719</v>
      </c>
      <c r="C155" s="62" t="s">
        <v>8718</v>
      </c>
      <c r="D155" s="62" t="s">
        <v>8720</v>
      </c>
      <c r="E155" s="62" t="s">
        <v>8676</v>
      </c>
      <c r="F155" s="62" t="s">
        <v>8676</v>
      </c>
      <c r="G155" s="62" t="s">
        <v>8676</v>
      </c>
      <c r="H155" s="62" t="s">
        <v>8627</v>
      </c>
      <c r="I155" s="62" t="s">
        <v>8627</v>
      </c>
      <c r="J155" s="62" t="s">
        <v>8627</v>
      </c>
      <c r="K155" s="63" t="s">
        <v>6563</v>
      </c>
      <c r="L155" s="63" t="s">
        <v>6563</v>
      </c>
      <c r="M155" s="63" t="s">
        <v>6563</v>
      </c>
      <c r="N155" s="200" t="s">
        <v>6661</v>
      </c>
      <c r="O155" s="62" t="s">
        <v>8718</v>
      </c>
      <c r="P155" s="63" t="s">
        <v>6748</v>
      </c>
      <c r="Q155" s="63" t="s">
        <v>6996</v>
      </c>
      <c r="R155" s="63" t="s">
        <v>1245</v>
      </c>
      <c r="S155" s="63" t="s">
        <v>1245</v>
      </c>
      <c r="T155" s="63" t="s">
        <v>8055</v>
      </c>
      <c r="U155" s="63" t="s">
        <v>8055</v>
      </c>
      <c r="V155" s="111" t="s">
        <v>7934</v>
      </c>
      <c r="W155" s="111" t="s">
        <v>7934</v>
      </c>
      <c r="X155" s="111" t="s">
        <v>7934</v>
      </c>
      <c r="Y155" s="62" t="s">
        <v>6047</v>
      </c>
      <c r="Z155" s="62" t="s">
        <v>6047</v>
      </c>
      <c r="AA155" s="62" t="s">
        <v>6047</v>
      </c>
      <c r="AB155" s="62" t="s">
        <v>6047</v>
      </c>
      <c r="AC155" s="66" t="s">
        <v>8138</v>
      </c>
      <c r="AD155" s="66" t="s">
        <v>8138</v>
      </c>
      <c r="AE155" s="66" t="s">
        <v>7668</v>
      </c>
      <c r="AF155" s="63" t="s">
        <v>8409</v>
      </c>
      <c r="AG155" s="63" t="s">
        <v>8409</v>
      </c>
      <c r="AH155" s="63" t="s">
        <v>8409</v>
      </c>
      <c r="AI155" s="63" t="s">
        <v>25</v>
      </c>
      <c r="AJ155" s="62" t="s">
        <v>8234</v>
      </c>
      <c r="AK155" s="62" t="s">
        <v>8234</v>
      </c>
      <c r="AL155" s="62" t="s">
        <v>5910</v>
      </c>
      <c r="AM155" s="62" t="s">
        <v>5910</v>
      </c>
      <c r="AP155" s="30"/>
      <c r="AQ155" s="251"/>
    </row>
    <row r="156" spans="1:48" s="6" customFormat="1" ht="36.75" customHeight="1">
      <c r="A156" s="44" t="s">
        <v>1885</v>
      </c>
      <c r="B156" s="42" t="s">
        <v>67</v>
      </c>
      <c r="C156" s="42" t="s">
        <v>67</v>
      </c>
      <c r="D156" s="42" t="s">
        <v>67</v>
      </c>
      <c r="E156" s="42" t="s">
        <v>67</v>
      </c>
      <c r="F156" s="42" t="s">
        <v>67</v>
      </c>
      <c r="G156" s="42" t="s">
        <v>67</v>
      </c>
      <c r="H156" s="42" t="s">
        <v>67</v>
      </c>
      <c r="I156" s="42" t="s">
        <v>67</v>
      </c>
      <c r="J156" s="42" t="s">
        <v>67</v>
      </c>
      <c r="K156" s="47" t="s">
        <v>67</v>
      </c>
      <c r="L156" s="47" t="s">
        <v>67</v>
      </c>
      <c r="M156" s="47" t="s">
        <v>67</v>
      </c>
      <c r="N156" s="42" t="s">
        <v>6663</v>
      </c>
      <c r="O156" s="42" t="s">
        <v>67</v>
      </c>
      <c r="P156" s="42" t="s">
        <v>67</v>
      </c>
      <c r="Q156" s="42" t="s">
        <v>67</v>
      </c>
      <c r="R156" s="42" t="s">
        <v>67</v>
      </c>
      <c r="S156" s="42" t="s">
        <v>67</v>
      </c>
      <c r="T156" s="47" t="s">
        <v>67</v>
      </c>
      <c r="U156" s="47" t="s">
        <v>67</v>
      </c>
      <c r="V156" s="47" t="s">
        <v>67</v>
      </c>
      <c r="W156" s="47" t="s">
        <v>67</v>
      </c>
      <c r="X156" s="47" t="s">
        <v>67</v>
      </c>
      <c r="Y156" s="42" t="s">
        <v>67</v>
      </c>
      <c r="Z156" s="42" t="s">
        <v>67</v>
      </c>
      <c r="AA156" s="42" t="s">
        <v>67</v>
      </c>
      <c r="AB156" s="42" t="s">
        <v>67</v>
      </c>
      <c r="AC156" s="42" t="s">
        <v>67</v>
      </c>
      <c r="AD156" s="42" t="s">
        <v>67</v>
      </c>
      <c r="AE156" s="176" t="s">
        <v>67</v>
      </c>
      <c r="AF156" s="42" t="s">
        <v>67</v>
      </c>
      <c r="AG156" s="42" t="s">
        <v>67</v>
      </c>
      <c r="AH156" s="42" t="s">
        <v>67</v>
      </c>
      <c r="AI156" s="47" t="s">
        <v>25</v>
      </c>
      <c r="AJ156" s="42" t="s">
        <v>67</v>
      </c>
      <c r="AK156" s="42" t="s">
        <v>67</v>
      </c>
      <c r="AL156" s="42" t="s">
        <v>67</v>
      </c>
      <c r="AM156" s="42" t="s">
        <v>67</v>
      </c>
      <c r="AO156" s="215"/>
      <c r="AP156" s="30"/>
      <c r="AQ156" s="250"/>
      <c r="AT156" s="30"/>
      <c r="AU156" s="30"/>
      <c r="AV156" s="30"/>
    </row>
    <row r="157" spans="1:48" ht="11.25" customHeight="1">
      <c r="A157" s="86" t="s">
        <v>435</v>
      </c>
      <c r="B157" s="62" t="s">
        <v>8719</v>
      </c>
      <c r="C157" s="62" t="s">
        <v>8718</v>
      </c>
      <c r="D157" s="62" t="s">
        <v>8720</v>
      </c>
      <c r="E157" s="62" t="s">
        <v>8676</v>
      </c>
      <c r="F157" s="62" t="s">
        <v>8676</v>
      </c>
      <c r="G157" s="62" t="s">
        <v>8676</v>
      </c>
      <c r="H157" s="62" t="s">
        <v>8627</v>
      </c>
      <c r="I157" s="62" t="s">
        <v>8627</v>
      </c>
      <c r="J157" s="62" t="s">
        <v>8627</v>
      </c>
      <c r="K157" s="63" t="s">
        <v>6563</v>
      </c>
      <c r="L157" s="63" t="s">
        <v>6563</v>
      </c>
      <c r="M157" s="63" t="s">
        <v>6563</v>
      </c>
      <c r="N157" s="200" t="s">
        <v>6665</v>
      </c>
      <c r="O157" s="62" t="s">
        <v>8718</v>
      </c>
      <c r="P157" s="63" t="s">
        <v>6748</v>
      </c>
      <c r="Q157" s="63" t="s">
        <v>6994</v>
      </c>
      <c r="R157" s="63" t="s">
        <v>1245</v>
      </c>
      <c r="S157" s="63" t="s">
        <v>1245</v>
      </c>
      <c r="T157" s="63" t="s">
        <v>8055</v>
      </c>
      <c r="U157" s="63" t="s">
        <v>8055</v>
      </c>
      <c r="V157" s="111" t="s">
        <v>7933</v>
      </c>
      <c r="W157" s="111" t="s">
        <v>7933</v>
      </c>
      <c r="X157" s="111" t="s">
        <v>7933</v>
      </c>
      <c r="Y157" s="62" t="s">
        <v>6046</v>
      </c>
      <c r="Z157" s="62" t="s">
        <v>6046</v>
      </c>
      <c r="AA157" s="62" t="s">
        <v>6046</v>
      </c>
      <c r="AB157" s="62" t="s">
        <v>6046</v>
      </c>
      <c r="AC157" s="66" t="s">
        <v>8138</v>
      </c>
      <c r="AD157" s="66" t="s">
        <v>8138</v>
      </c>
      <c r="AE157" s="66" t="s">
        <v>7670</v>
      </c>
      <c r="AF157" s="63" t="s">
        <v>8409</v>
      </c>
      <c r="AG157" s="63" t="s">
        <v>8409</v>
      </c>
      <c r="AH157" s="63" t="s">
        <v>8409</v>
      </c>
      <c r="AI157" s="63" t="s">
        <v>25</v>
      </c>
      <c r="AJ157" s="62" t="s">
        <v>8234</v>
      </c>
      <c r="AK157" s="62" t="s">
        <v>8234</v>
      </c>
      <c r="AL157" s="62" t="s">
        <v>5908</v>
      </c>
      <c r="AM157" s="62" t="s">
        <v>5908</v>
      </c>
      <c r="AP157" s="30"/>
      <c r="AQ157" s="251"/>
    </row>
    <row r="158" spans="1:48" s="6" customFormat="1" ht="22.5" customHeight="1">
      <c r="A158" s="44" t="s">
        <v>1886</v>
      </c>
      <c r="B158" s="42" t="s">
        <v>67</v>
      </c>
      <c r="C158" s="42" t="s">
        <v>67</v>
      </c>
      <c r="D158" s="42" t="s">
        <v>67</v>
      </c>
      <c r="E158" s="42" t="s">
        <v>67</v>
      </c>
      <c r="F158" s="42" t="s">
        <v>67</v>
      </c>
      <c r="G158" s="42" t="s">
        <v>67</v>
      </c>
      <c r="H158" s="42" t="s">
        <v>67</v>
      </c>
      <c r="I158" s="42" t="s">
        <v>67</v>
      </c>
      <c r="J158" s="42" t="s">
        <v>67</v>
      </c>
      <c r="K158" s="47" t="s">
        <v>67</v>
      </c>
      <c r="L158" s="47" t="s">
        <v>67</v>
      </c>
      <c r="M158" s="47" t="s">
        <v>67</v>
      </c>
      <c r="N158" s="47" t="s">
        <v>67</v>
      </c>
      <c r="O158" s="42" t="s">
        <v>67</v>
      </c>
      <c r="P158" s="42" t="s">
        <v>67</v>
      </c>
      <c r="Q158" s="42" t="s">
        <v>67</v>
      </c>
      <c r="R158" s="42" t="s">
        <v>67</v>
      </c>
      <c r="S158" s="42" t="s">
        <v>67</v>
      </c>
      <c r="T158" s="47" t="s">
        <v>67</v>
      </c>
      <c r="U158" s="47" t="s">
        <v>67</v>
      </c>
      <c r="V158" s="47" t="s">
        <v>67</v>
      </c>
      <c r="W158" s="47" t="s">
        <v>67</v>
      </c>
      <c r="X158" s="47" t="s">
        <v>67</v>
      </c>
      <c r="Y158" s="42" t="s">
        <v>25</v>
      </c>
      <c r="Z158" s="42" t="s">
        <v>25</v>
      </c>
      <c r="AA158" s="42" t="s">
        <v>25</v>
      </c>
      <c r="AB158" s="42" t="s">
        <v>25</v>
      </c>
      <c r="AC158" s="42" t="s">
        <v>67</v>
      </c>
      <c r="AD158" s="42" t="s">
        <v>67</v>
      </c>
      <c r="AE158" s="176" t="s">
        <v>67</v>
      </c>
      <c r="AF158" s="42" t="s">
        <v>67</v>
      </c>
      <c r="AG158" s="42" t="s">
        <v>67</v>
      </c>
      <c r="AH158" s="42" t="s">
        <v>67</v>
      </c>
      <c r="AI158" s="47" t="s">
        <v>25</v>
      </c>
      <c r="AJ158" s="42" t="s">
        <v>67</v>
      </c>
      <c r="AK158" s="42" t="s">
        <v>67</v>
      </c>
      <c r="AL158" s="42" t="s">
        <v>67</v>
      </c>
      <c r="AM158" s="42" t="s">
        <v>67</v>
      </c>
      <c r="AO158" s="215"/>
      <c r="AP158" s="30"/>
      <c r="AQ158" s="250"/>
      <c r="AT158" s="30"/>
      <c r="AU158" s="30"/>
      <c r="AV158" s="30"/>
    </row>
    <row r="159" spans="1:48" ht="11.25" customHeight="1">
      <c r="A159" s="86" t="s">
        <v>435</v>
      </c>
      <c r="B159" s="62" t="s">
        <v>8719</v>
      </c>
      <c r="C159" s="62" t="s">
        <v>8718</v>
      </c>
      <c r="D159" s="62" t="s">
        <v>8720</v>
      </c>
      <c r="E159" s="62" t="s">
        <v>8676</v>
      </c>
      <c r="F159" s="62" t="s">
        <v>8676</v>
      </c>
      <c r="G159" s="62" t="s">
        <v>8676</v>
      </c>
      <c r="H159" s="62" t="s">
        <v>8627</v>
      </c>
      <c r="I159" s="62" t="s">
        <v>8627</v>
      </c>
      <c r="J159" s="62" t="s">
        <v>8627</v>
      </c>
      <c r="K159" s="63" t="s">
        <v>6563</v>
      </c>
      <c r="L159" s="63" t="s">
        <v>6563</v>
      </c>
      <c r="M159" s="63" t="s">
        <v>6563</v>
      </c>
      <c r="N159" s="200" t="s">
        <v>6660</v>
      </c>
      <c r="O159" s="62" t="s">
        <v>8718</v>
      </c>
      <c r="P159" s="63" t="s">
        <v>6748</v>
      </c>
      <c r="Q159" s="63" t="s">
        <v>6995</v>
      </c>
      <c r="R159" s="63" t="s">
        <v>1245</v>
      </c>
      <c r="S159" s="63" t="s">
        <v>1245</v>
      </c>
      <c r="T159" s="63" t="s">
        <v>8055</v>
      </c>
      <c r="U159" s="63" t="s">
        <v>8055</v>
      </c>
      <c r="V159" s="111" t="s">
        <v>7935</v>
      </c>
      <c r="W159" s="111" t="s">
        <v>7935</v>
      </c>
      <c r="X159" s="111" t="s">
        <v>7935</v>
      </c>
      <c r="Y159" s="62" t="s">
        <v>25</v>
      </c>
      <c r="Z159" s="62" t="s">
        <v>25</v>
      </c>
      <c r="AA159" s="62" t="s">
        <v>25</v>
      </c>
      <c r="AB159" s="62" t="s">
        <v>25</v>
      </c>
      <c r="AC159" s="66" t="s">
        <v>8138</v>
      </c>
      <c r="AD159" s="66" t="s">
        <v>8138</v>
      </c>
      <c r="AE159" s="66" t="s">
        <v>7670</v>
      </c>
      <c r="AF159" s="63" t="s">
        <v>8409</v>
      </c>
      <c r="AG159" s="63" t="s">
        <v>8409</v>
      </c>
      <c r="AH159" s="63" t="s">
        <v>8409</v>
      </c>
      <c r="AI159" s="63" t="s">
        <v>25</v>
      </c>
      <c r="AJ159" s="62" t="s">
        <v>8234</v>
      </c>
      <c r="AK159" s="62" t="s">
        <v>8234</v>
      </c>
      <c r="AL159" s="62" t="s">
        <v>5909</v>
      </c>
      <c r="AM159" s="62" t="s">
        <v>5909</v>
      </c>
      <c r="AP159" s="30"/>
      <c r="AQ159" s="251"/>
    </row>
    <row r="160" spans="1:48" s="6" customFormat="1" ht="24" customHeight="1">
      <c r="A160" s="308" t="s">
        <v>7402</v>
      </c>
      <c r="B160" s="42" t="s">
        <v>6176</v>
      </c>
      <c r="C160" s="42" t="s">
        <v>6176</v>
      </c>
      <c r="D160" s="42" t="s">
        <v>6176</v>
      </c>
      <c r="E160" s="42" t="s">
        <v>8677</v>
      </c>
      <c r="F160" s="42" t="s">
        <v>8677</v>
      </c>
      <c r="G160" s="42" t="s">
        <v>8677</v>
      </c>
      <c r="H160" s="42" t="s">
        <v>4065</v>
      </c>
      <c r="I160" s="42" t="s">
        <v>4065</v>
      </c>
      <c r="J160" s="42" t="s">
        <v>4065</v>
      </c>
      <c r="K160" s="42" t="s">
        <v>6592</v>
      </c>
      <c r="L160" s="42" t="s">
        <v>6592</v>
      </c>
      <c r="M160" s="42" t="s">
        <v>6592</v>
      </c>
      <c r="N160" s="42" t="s">
        <v>6592</v>
      </c>
      <c r="O160" s="42" t="s">
        <v>6176</v>
      </c>
      <c r="P160" s="42" t="s">
        <v>67</v>
      </c>
      <c r="Q160" s="42" t="s">
        <v>67</v>
      </c>
      <c r="R160" s="42" t="s">
        <v>2199</v>
      </c>
      <c r="S160" s="42" t="s">
        <v>2199</v>
      </c>
      <c r="T160" s="47" t="s">
        <v>67</v>
      </c>
      <c r="U160" s="47" t="s">
        <v>67</v>
      </c>
      <c r="V160" s="42" t="s">
        <v>67</v>
      </c>
      <c r="W160" s="42" t="s">
        <v>67</v>
      </c>
      <c r="X160" s="42" t="s">
        <v>67</v>
      </c>
      <c r="Y160" s="47" t="s">
        <v>67</v>
      </c>
      <c r="Z160" s="47" t="s">
        <v>67</v>
      </c>
      <c r="AA160" s="47" t="s">
        <v>67</v>
      </c>
      <c r="AB160" s="47" t="s">
        <v>67</v>
      </c>
      <c r="AC160" s="42" t="s">
        <v>2199</v>
      </c>
      <c r="AD160" s="42" t="s">
        <v>2199</v>
      </c>
      <c r="AE160" s="176" t="s">
        <v>4065</v>
      </c>
      <c r="AF160" s="176" t="s">
        <v>2199</v>
      </c>
      <c r="AG160" s="176" t="s">
        <v>2199</v>
      </c>
      <c r="AH160" s="176" t="s">
        <v>2199</v>
      </c>
      <c r="AI160" s="47" t="s">
        <v>25</v>
      </c>
      <c r="AJ160" s="42" t="s">
        <v>2199</v>
      </c>
      <c r="AK160" s="42" t="s">
        <v>2199</v>
      </c>
      <c r="AL160" s="42" t="s">
        <v>67</v>
      </c>
      <c r="AM160" s="42" t="s">
        <v>67</v>
      </c>
      <c r="AO160" s="215"/>
      <c r="AP160" s="30"/>
      <c r="AQ160" s="248"/>
      <c r="AT160" s="30"/>
      <c r="AU160" s="30"/>
      <c r="AV160" s="30"/>
    </row>
    <row r="161" spans="1:48" ht="24.75" customHeight="1">
      <c r="A161" s="86" t="s">
        <v>435</v>
      </c>
      <c r="B161" s="62" t="s">
        <v>8721</v>
      </c>
      <c r="C161" s="62" t="s">
        <v>8722</v>
      </c>
      <c r="D161" s="62" t="s">
        <v>8723</v>
      </c>
      <c r="E161" s="62" t="s">
        <v>8676</v>
      </c>
      <c r="F161" s="62" t="s">
        <v>8676</v>
      </c>
      <c r="G161" s="62" t="s">
        <v>8676</v>
      </c>
      <c r="H161" s="63" t="s">
        <v>8627</v>
      </c>
      <c r="I161" s="63" t="s">
        <v>8627</v>
      </c>
      <c r="J161" s="63" t="s">
        <v>8627</v>
      </c>
      <c r="K161" s="63" t="s">
        <v>6591</v>
      </c>
      <c r="L161" s="63" t="s">
        <v>6591</v>
      </c>
      <c r="M161" s="63" t="s">
        <v>6591</v>
      </c>
      <c r="N161" s="200" t="s">
        <v>6686</v>
      </c>
      <c r="O161" s="62" t="s">
        <v>8722</v>
      </c>
      <c r="P161" s="63" t="s">
        <v>6765</v>
      </c>
      <c r="Q161" s="63" t="s">
        <v>7015</v>
      </c>
      <c r="R161" s="63" t="s">
        <v>3736</v>
      </c>
      <c r="S161" s="63" t="s">
        <v>3736</v>
      </c>
      <c r="T161" s="63" t="s">
        <v>8055</v>
      </c>
      <c r="U161" s="63" t="s">
        <v>8055</v>
      </c>
      <c r="V161" s="111" t="s">
        <v>7926</v>
      </c>
      <c r="W161" s="111" t="s">
        <v>7926</v>
      </c>
      <c r="X161" s="111" t="s">
        <v>7926</v>
      </c>
      <c r="Y161" s="62" t="s">
        <v>6062</v>
      </c>
      <c r="Z161" s="62" t="s">
        <v>6062</v>
      </c>
      <c r="AA161" s="62" t="s">
        <v>6062</v>
      </c>
      <c r="AB161" s="62" t="s">
        <v>6062</v>
      </c>
      <c r="AC161" s="66" t="s">
        <v>8130</v>
      </c>
      <c r="AD161" s="66" t="s">
        <v>8130</v>
      </c>
      <c r="AE161" s="66" t="s">
        <v>7462</v>
      </c>
      <c r="AF161" s="63" t="s">
        <v>8409</v>
      </c>
      <c r="AG161" s="63" t="s">
        <v>8409</v>
      </c>
      <c r="AH161" s="63" t="s">
        <v>8409</v>
      </c>
      <c r="AI161" s="63" t="s">
        <v>25</v>
      </c>
      <c r="AJ161" s="62" t="s">
        <v>8236</v>
      </c>
      <c r="AK161" s="62" t="s">
        <v>8236</v>
      </c>
      <c r="AL161" s="62" t="s">
        <v>5929</v>
      </c>
      <c r="AM161" s="62" t="s">
        <v>5929</v>
      </c>
      <c r="AP161" s="30"/>
      <c r="AQ161" s="251"/>
    </row>
    <row r="162" spans="1:48" s="6" customFormat="1" ht="22.5" customHeight="1">
      <c r="A162" s="44" t="s">
        <v>13</v>
      </c>
      <c r="B162" s="47" t="s">
        <v>67</v>
      </c>
      <c r="C162" s="47" t="s">
        <v>67</v>
      </c>
      <c r="D162" s="47" t="s">
        <v>67</v>
      </c>
      <c r="E162" s="47" t="s">
        <v>67</v>
      </c>
      <c r="F162" s="47" t="s">
        <v>67</v>
      </c>
      <c r="G162" s="47" t="s">
        <v>67</v>
      </c>
      <c r="H162" s="47" t="s">
        <v>67</v>
      </c>
      <c r="I162" s="47" t="s">
        <v>67</v>
      </c>
      <c r="J162" s="47" t="s">
        <v>67</v>
      </c>
      <c r="K162" s="47" t="s">
        <v>67</v>
      </c>
      <c r="L162" s="47" t="s">
        <v>67</v>
      </c>
      <c r="M162" s="47" t="s">
        <v>67</v>
      </c>
      <c r="N162" s="47" t="s">
        <v>67</v>
      </c>
      <c r="O162" s="47" t="s">
        <v>67</v>
      </c>
      <c r="P162" s="42" t="s">
        <v>67</v>
      </c>
      <c r="Q162" s="47" t="s">
        <v>67</v>
      </c>
      <c r="R162" s="42" t="s">
        <v>67</v>
      </c>
      <c r="S162" s="42" t="s">
        <v>67</v>
      </c>
      <c r="T162" s="47" t="s">
        <v>67</v>
      </c>
      <c r="U162" s="47" t="s">
        <v>67</v>
      </c>
      <c r="V162" s="42" t="s">
        <v>67</v>
      </c>
      <c r="W162" s="42" t="s">
        <v>67</v>
      </c>
      <c r="X162" s="42" t="s">
        <v>67</v>
      </c>
      <c r="Y162" s="47" t="s">
        <v>67</v>
      </c>
      <c r="Z162" s="47" t="s">
        <v>67</v>
      </c>
      <c r="AA162" s="47" t="s">
        <v>67</v>
      </c>
      <c r="AB162" s="47" t="s">
        <v>67</v>
      </c>
      <c r="AC162" s="47" t="s">
        <v>67</v>
      </c>
      <c r="AD162" s="47" t="s">
        <v>67</v>
      </c>
      <c r="AE162" s="174" t="s">
        <v>67</v>
      </c>
      <c r="AF162" s="47" t="s">
        <v>67</v>
      </c>
      <c r="AG162" s="47" t="s">
        <v>67</v>
      </c>
      <c r="AH162" s="47" t="s">
        <v>67</v>
      </c>
      <c r="AI162" s="47" t="s">
        <v>25</v>
      </c>
      <c r="AJ162" s="176" t="s">
        <v>67</v>
      </c>
      <c r="AK162" s="176" t="s">
        <v>67</v>
      </c>
      <c r="AL162" s="47" t="s">
        <v>67</v>
      </c>
      <c r="AM162" s="47" t="s">
        <v>67</v>
      </c>
      <c r="AO162" s="215"/>
      <c r="AP162" s="30"/>
      <c r="AQ162" s="248"/>
      <c r="AT162" s="30"/>
      <c r="AU162" s="30"/>
      <c r="AV162" s="30"/>
    </row>
    <row r="163" spans="1:48">
      <c r="A163" s="86" t="s">
        <v>435</v>
      </c>
      <c r="B163" s="62" t="s">
        <v>8724</v>
      </c>
      <c r="C163" s="62" t="s">
        <v>8725</v>
      </c>
      <c r="D163" s="62" t="s">
        <v>8726</v>
      </c>
      <c r="E163" s="62" t="s">
        <v>8676</v>
      </c>
      <c r="F163" s="62" t="s">
        <v>8676</v>
      </c>
      <c r="G163" s="62" t="s">
        <v>8676</v>
      </c>
      <c r="H163" s="63" t="s">
        <v>8627</v>
      </c>
      <c r="I163" s="63" t="s">
        <v>8627</v>
      </c>
      <c r="J163" s="63" t="s">
        <v>8627</v>
      </c>
      <c r="K163" s="63" t="s">
        <v>6599</v>
      </c>
      <c r="L163" s="63" t="s">
        <v>6599</v>
      </c>
      <c r="M163" s="63" t="s">
        <v>6599</v>
      </c>
      <c r="N163" s="200" t="s">
        <v>6692</v>
      </c>
      <c r="O163" s="62" t="s">
        <v>8725</v>
      </c>
      <c r="P163" s="63" t="s">
        <v>6772</v>
      </c>
      <c r="Q163" s="63" t="s">
        <v>7017</v>
      </c>
      <c r="R163" s="63" t="s">
        <v>1253</v>
      </c>
      <c r="S163" s="63" t="s">
        <v>1253</v>
      </c>
      <c r="T163" s="63" t="s">
        <v>8056</v>
      </c>
      <c r="U163" s="63" t="s">
        <v>8056</v>
      </c>
      <c r="V163" s="111" t="s">
        <v>7936</v>
      </c>
      <c r="W163" s="111" t="s">
        <v>7936</v>
      </c>
      <c r="X163" s="111" t="s">
        <v>7936</v>
      </c>
      <c r="Y163" s="62" t="s">
        <v>6063</v>
      </c>
      <c r="Z163" s="62" t="s">
        <v>6063</v>
      </c>
      <c r="AA163" s="62" t="s">
        <v>6063</v>
      </c>
      <c r="AB163" s="62" t="s">
        <v>6063</v>
      </c>
      <c r="AC163" s="66" t="s">
        <v>8140</v>
      </c>
      <c r="AD163" s="66" t="s">
        <v>8140</v>
      </c>
      <c r="AE163" s="66" t="s">
        <v>7671</v>
      </c>
      <c r="AF163" s="63" t="s">
        <v>8411</v>
      </c>
      <c r="AG163" s="63" t="s">
        <v>8411</v>
      </c>
      <c r="AH163" s="63" t="s">
        <v>8411</v>
      </c>
      <c r="AI163" s="63" t="s">
        <v>25</v>
      </c>
      <c r="AJ163" s="62" t="s">
        <v>8266</v>
      </c>
      <c r="AK163" s="62" t="s">
        <v>8266</v>
      </c>
      <c r="AL163" s="62" t="s">
        <v>5936</v>
      </c>
      <c r="AM163" s="62" t="s">
        <v>5936</v>
      </c>
      <c r="AP163" s="30"/>
      <c r="AQ163" s="251"/>
    </row>
    <row r="164" spans="1:48" s="171" customFormat="1" ht="24" customHeight="1">
      <c r="A164" s="210" t="s">
        <v>7399</v>
      </c>
      <c r="B164" s="174" t="s">
        <v>25</v>
      </c>
      <c r="C164" s="176" t="s">
        <v>6239</v>
      </c>
      <c r="D164" s="176" t="s">
        <v>6239</v>
      </c>
      <c r="E164" s="176" t="s">
        <v>67</v>
      </c>
      <c r="F164" s="176" t="s">
        <v>67</v>
      </c>
      <c r="G164" s="176" t="s">
        <v>67</v>
      </c>
      <c r="H164" s="47" t="s">
        <v>67</v>
      </c>
      <c r="I164" s="47" t="s">
        <v>67</v>
      </c>
      <c r="J164" s="47" t="s">
        <v>67</v>
      </c>
      <c r="K164" s="176" t="s">
        <v>67</v>
      </c>
      <c r="L164" s="176" t="s">
        <v>67</v>
      </c>
      <c r="M164" s="176" t="s">
        <v>67</v>
      </c>
      <c r="N164" s="176" t="s">
        <v>67</v>
      </c>
      <c r="O164" s="176" t="s">
        <v>6239</v>
      </c>
      <c r="P164" s="176" t="s">
        <v>67</v>
      </c>
      <c r="Q164" s="174" t="s">
        <v>67</v>
      </c>
      <c r="R164" s="176" t="s">
        <v>67</v>
      </c>
      <c r="S164" s="176" t="s">
        <v>7084</v>
      </c>
      <c r="T164" s="47" t="s">
        <v>67</v>
      </c>
      <c r="U164" s="47" t="s">
        <v>67</v>
      </c>
      <c r="V164" s="42" t="s">
        <v>67</v>
      </c>
      <c r="W164" s="42" t="s">
        <v>67</v>
      </c>
      <c r="X164" s="42" t="s">
        <v>67</v>
      </c>
      <c r="Y164" s="176" t="s">
        <v>67</v>
      </c>
      <c r="Z164" s="176" t="s">
        <v>67</v>
      </c>
      <c r="AA164" s="176" t="s">
        <v>67</v>
      </c>
      <c r="AB164" s="176" t="s">
        <v>67</v>
      </c>
      <c r="AC164" s="47" t="s">
        <v>67</v>
      </c>
      <c r="AD164" s="47" t="s">
        <v>67</v>
      </c>
      <c r="AE164" s="174" t="s">
        <v>67</v>
      </c>
      <c r="AF164" s="47" t="s">
        <v>67</v>
      </c>
      <c r="AG164" s="47" t="s">
        <v>67</v>
      </c>
      <c r="AH164" s="47" t="s">
        <v>67</v>
      </c>
      <c r="AI164" s="174" t="s">
        <v>25</v>
      </c>
      <c r="AJ164" s="176" t="s">
        <v>67</v>
      </c>
      <c r="AK164" s="176" t="s">
        <v>67</v>
      </c>
      <c r="AL164" s="174" t="s">
        <v>67</v>
      </c>
      <c r="AM164" s="174" t="s">
        <v>67</v>
      </c>
      <c r="AO164" s="217"/>
      <c r="AP164" s="172"/>
      <c r="AQ164" s="250"/>
      <c r="AT164" s="172"/>
      <c r="AU164" s="172"/>
      <c r="AV164" s="172"/>
    </row>
    <row r="165" spans="1:48" ht="11.25" customHeight="1">
      <c r="A165" s="86" t="s">
        <v>435</v>
      </c>
      <c r="B165" s="62" t="s">
        <v>25</v>
      </c>
      <c r="C165" s="62" t="s">
        <v>8727</v>
      </c>
      <c r="D165" s="62" t="s">
        <v>8726</v>
      </c>
      <c r="E165" s="62" t="s">
        <v>8676</v>
      </c>
      <c r="F165" s="62" t="s">
        <v>8676</v>
      </c>
      <c r="G165" s="62" t="s">
        <v>8676</v>
      </c>
      <c r="H165" s="63" t="s">
        <v>8627</v>
      </c>
      <c r="I165" s="63" t="s">
        <v>8627</v>
      </c>
      <c r="J165" s="63" t="s">
        <v>8627</v>
      </c>
      <c r="K165" s="63" t="s">
        <v>6593</v>
      </c>
      <c r="L165" s="63" t="s">
        <v>6593</v>
      </c>
      <c r="M165" s="63" t="s">
        <v>6593</v>
      </c>
      <c r="N165" s="200" t="s">
        <v>6687</v>
      </c>
      <c r="O165" s="62" t="s">
        <v>8727</v>
      </c>
      <c r="P165" s="63" t="s">
        <v>6772</v>
      </c>
      <c r="Q165" s="63" t="s">
        <v>7017</v>
      </c>
      <c r="R165" s="63" t="s">
        <v>1253</v>
      </c>
      <c r="S165" s="63" t="s">
        <v>7085</v>
      </c>
      <c r="T165" s="63" t="s">
        <v>8056</v>
      </c>
      <c r="U165" s="63" t="s">
        <v>8056</v>
      </c>
      <c r="V165" s="111" t="s">
        <v>7936</v>
      </c>
      <c r="W165" s="111" t="s">
        <v>7936</v>
      </c>
      <c r="X165" s="111" t="s">
        <v>7936</v>
      </c>
      <c r="Y165" s="62" t="s">
        <v>6063</v>
      </c>
      <c r="Z165" s="62" t="s">
        <v>6063</v>
      </c>
      <c r="AA165" s="62" t="s">
        <v>6063</v>
      </c>
      <c r="AB165" s="62" t="s">
        <v>6063</v>
      </c>
      <c r="AC165" s="66" t="s">
        <v>8141</v>
      </c>
      <c r="AD165" s="66" t="s">
        <v>8141</v>
      </c>
      <c r="AE165" s="66" t="s">
        <v>7671</v>
      </c>
      <c r="AF165" s="63" t="s">
        <v>8411</v>
      </c>
      <c r="AG165" s="63" t="s">
        <v>8411</v>
      </c>
      <c r="AH165" s="63" t="s">
        <v>8411</v>
      </c>
      <c r="AI165" s="63" t="s">
        <v>25</v>
      </c>
      <c r="AJ165" s="62" t="s">
        <v>8266</v>
      </c>
      <c r="AK165" s="62" t="s">
        <v>8266</v>
      </c>
      <c r="AL165" s="62" t="s">
        <v>5930</v>
      </c>
      <c r="AM165" s="62" t="s">
        <v>5930</v>
      </c>
      <c r="AP165" s="30"/>
      <c r="AQ165" s="251"/>
    </row>
    <row r="166" spans="1:48" s="171" customFormat="1" ht="39" customHeight="1">
      <c r="A166" s="308" t="s">
        <v>7400</v>
      </c>
      <c r="B166" s="174" t="s">
        <v>25</v>
      </c>
      <c r="C166" s="176" t="s">
        <v>8728</v>
      </c>
      <c r="D166" s="176" t="s">
        <v>8142</v>
      </c>
      <c r="E166" s="176" t="s">
        <v>67</v>
      </c>
      <c r="F166" s="176" t="s">
        <v>67</v>
      </c>
      <c r="G166" s="176" t="s">
        <v>67</v>
      </c>
      <c r="H166" s="47" t="s">
        <v>67</v>
      </c>
      <c r="I166" s="47" t="s">
        <v>67</v>
      </c>
      <c r="J166" s="47" t="s">
        <v>67</v>
      </c>
      <c r="K166" s="176" t="s">
        <v>67</v>
      </c>
      <c r="L166" s="176" t="s">
        <v>67</v>
      </c>
      <c r="M166" s="176" t="s">
        <v>67</v>
      </c>
      <c r="N166" s="176" t="s">
        <v>67</v>
      </c>
      <c r="O166" s="176" t="s">
        <v>8728</v>
      </c>
      <c r="P166" s="176" t="s">
        <v>67</v>
      </c>
      <c r="Q166" s="176" t="s">
        <v>7018</v>
      </c>
      <c r="R166" s="176" t="s">
        <v>25</v>
      </c>
      <c r="S166" s="176" t="s">
        <v>5150</v>
      </c>
      <c r="T166" s="47" t="s">
        <v>67</v>
      </c>
      <c r="U166" s="47" t="s">
        <v>67</v>
      </c>
      <c r="V166" s="176" t="s">
        <v>7938</v>
      </c>
      <c r="W166" s="176" t="s">
        <v>7938</v>
      </c>
      <c r="X166" s="176" t="s">
        <v>7938</v>
      </c>
      <c r="Y166" s="176" t="s">
        <v>67</v>
      </c>
      <c r="Z166" s="176" t="s">
        <v>67</v>
      </c>
      <c r="AA166" s="176" t="s">
        <v>67</v>
      </c>
      <c r="AB166" s="176" t="s">
        <v>67</v>
      </c>
      <c r="AC166" s="176" t="s">
        <v>8144</v>
      </c>
      <c r="AD166" s="176" t="s">
        <v>8144</v>
      </c>
      <c r="AE166" s="174" t="s">
        <v>8285</v>
      </c>
      <c r="AF166" s="47" t="s">
        <v>67</v>
      </c>
      <c r="AG166" s="47" t="s">
        <v>67</v>
      </c>
      <c r="AH166" s="47" t="s">
        <v>67</v>
      </c>
      <c r="AI166" s="174" t="s">
        <v>25</v>
      </c>
      <c r="AJ166" s="176" t="s">
        <v>67</v>
      </c>
      <c r="AK166" s="176" t="s">
        <v>67</v>
      </c>
      <c r="AL166" s="176" t="s">
        <v>67</v>
      </c>
      <c r="AM166" s="176" t="s">
        <v>67</v>
      </c>
      <c r="AO166" s="217"/>
      <c r="AP166" s="172"/>
      <c r="AQ166" s="248"/>
      <c r="AT166" s="172"/>
      <c r="AU166" s="172"/>
      <c r="AV166" s="172"/>
    </row>
    <row r="167" spans="1:48" ht="21" customHeight="1">
      <c r="A167" s="86" t="s">
        <v>435</v>
      </c>
      <c r="B167" s="62" t="s">
        <v>25</v>
      </c>
      <c r="C167" s="62" t="s">
        <v>8724</v>
      </c>
      <c r="D167" s="62" t="s">
        <v>8723</v>
      </c>
      <c r="E167" s="62" t="s">
        <v>8676</v>
      </c>
      <c r="F167" s="62" t="s">
        <v>8676</v>
      </c>
      <c r="G167" s="62" t="s">
        <v>8676</v>
      </c>
      <c r="H167" s="63" t="s">
        <v>8627</v>
      </c>
      <c r="I167" s="63" t="s">
        <v>8627</v>
      </c>
      <c r="J167" s="63" t="s">
        <v>8627</v>
      </c>
      <c r="K167" s="63" t="s">
        <v>6591</v>
      </c>
      <c r="L167" s="63" t="s">
        <v>6591</v>
      </c>
      <c r="M167" s="63" t="s">
        <v>6591</v>
      </c>
      <c r="N167" s="200" t="s">
        <v>6688</v>
      </c>
      <c r="O167" s="62" t="s">
        <v>8724</v>
      </c>
      <c r="P167" s="63" t="s">
        <v>6769</v>
      </c>
      <c r="Q167" s="63" t="s">
        <v>7017</v>
      </c>
      <c r="R167" s="63" t="s">
        <v>25</v>
      </c>
      <c r="S167" s="63" t="s">
        <v>5151</v>
      </c>
      <c r="T167" s="63" t="s">
        <v>8056</v>
      </c>
      <c r="U167" s="63" t="s">
        <v>8056</v>
      </c>
      <c r="V167" s="111" t="s">
        <v>7937</v>
      </c>
      <c r="W167" s="111" t="s">
        <v>7937</v>
      </c>
      <c r="X167" s="111" t="s">
        <v>7937</v>
      </c>
      <c r="Y167" s="62" t="s">
        <v>6064</v>
      </c>
      <c r="Z167" s="62" t="s">
        <v>6064</v>
      </c>
      <c r="AA167" s="62" t="s">
        <v>6064</v>
      </c>
      <c r="AB167" s="62" t="s">
        <v>6064</v>
      </c>
      <c r="AC167" s="66" t="s">
        <v>8145</v>
      </c>
      <c r="AD167" s="66" t="s">
        <v>8145</v>
      </c>
      <c r="AE167" s="66" t="s">
        <v>7671</v>
      </c>
      <c r="AF167" s="63" t="s">
        <v>8412</v>
      </c>
      <c r="AG167" s="63" t="s">
        <v>8412</v>
      </c>
      <c r="AH167" s="63" t="s">
        <v>8412</v>
      </c>
      <c r="AI167" s="63" t="s">
        <v>25</v>
      </c>
      <c r="AJ167" s="62" t="s">
        <v>8266</v>
      </c>
      <c r="AK167" s="62" t="s">
        <v>8266</v>
      </c>
      <c r="AL167" s="62" t="s">
        <v>5931</v>
      </c>
      <c r="AM167" s="62" t="s">
        <v>5931</v>
      </c>
      <c r="AP167" s="30"/>
      <c r="AQ167" s="251"/>
    </row>
    <row r="168" spans="1:48" s="6" customFormat="1" ht="39" customHeight="1">
      <c r="A168" s="44" t="s">
        <v>60</v>
      </c>
      <c r="B168" s="47" t="s">
        <v>5130</v>
      </c>
      <c r="C168" s="42" t="s">
        <v>5565</v>
      </c>
      <c r="D168" s="42" t="s">
        <v>5565</v>
      </c>
      <c r="E168" s="42" t="s">
        <v>268</v>
      </c>
      <c r="F168" s="42" t="s">
        <v>268</v>
      </c>
      <c r="G168" s="42" t="s">
        <v>268</v>
      </c>
      <c r="H168" s="42" t="s">
        <v>4779</v>
      </c>
      <c r="I168" s="42" t="s">
        <v>4708</v>
      </c>
      <c r="J168" s="42" t="s">
        <v>8628</v>
      </c>
      <c r="K168" s="42" t="s">
        <v>25</v>
      </c>
      <c r="L168" s="42" t="s">
        <v>25</v>
      </c>
      <c r="M168" s="42" t="s">
        <v>6600</v>
      </c>
      <c r="N168" s="42" t="s">
        <v>6694</v>
      </c>
      <c r="O168" s="42" t="s">
        <v>5565</v>
      </c>
      <c r="P168" s="29" t="s">
        <v>8332</v>
      </c>
      <c r="Q168" s="42" t="s">
        <v>7366</v>
      </c>
      <c r="R168" s="42" t="s">
        <v>25</v>
      </c>
      <c r="S168" s="42" t="s">
        <v>25</v>
      </c>
      <c r="T168" s="42" t="s">
        <v>25</v>
      </c>
      <c r="U168" s="42" t="s">
        <v>25</v>
      </c>
      <c r="V168" s="42" t="s">
        <v>7939</v>
      </c>
      <c r="W168" s="42" t="s">
        <v>7939</v>
      </c>
      <c r="X168" s="42" t="s">
        <v>7939</v>
      </c>
      <c r="Y168" s="42" t="s">
        <v>6093</v>
      </c>
      <c r="Z168" s="42" t="s">
        <v>6093</v>
      </c>
      <c r="AA168" s="42" t="s">
        <v>5130</v>
      </c>
      <c r="AB168" s="42" t="s">
        <v>6093</v>
      </c>
      <c r="AC168" s="42" t="s">
        <v>8146</v>
      </c>
      <c r="AD168" s="42" t="s">
        <v>8146</v>
      </c>
      <c r="AE168" s="42" t="s">
        <v>7672</v>
      </c>
      <c r="AF168" s="42" t="s">
        <v>8481</v>
      </c>
      <c r="AG168" s="42" t="s">
        <v>8471</v>
      </c>
      <c r="AH168" s="42" t="s">
        <v>7672</v>
      </c>
      <c r="AI168" s="47" t="s">
        <v>25</v>
      </c>
      <c r="AJ168" s="42" t="s">
        <v>25</v>
      </c>
      <c r="AK168" s="42" t="s">
        <v>8267</v>
      </c>
      <c r="AL168" s="42" t="s">
        <v>5938</v>
      </c>
      <c r="AM168" s="42" t="s">
        <v>5972</v>
      </c>
      <c r="AO168" s="215"/>
      <c r="AP168" s="30"/>
      <c r="AQ168" s="248"/>
      <c r="AT168" s="30"/>
      <c r="AU168" s="30"/>
      <c r="AV168" s="30"/>
    </row>
    <row r="169" spans="1:48" ht="18.75" customHeight="1">
      <c r="A169" s="86" t="s">
        <v>435</v>
      </c>
      <c r="B169" s="62" t="s">
        <v>8724</v>
      </c>
      <c r="C169" s="62" t="s">
        <v>8727</v>
      </c>
      <c r="D169" s="62" t="s">
        <v>8726</v>
      </c>
      <c r="E169" s="62" t="s">
        <v>8676</v>
      </c>
      <c r="F169" s="62" t="s">
        <v>8676</v>
      </c>
      <c r="G169" s="62" t="s">
        <v>8676</v>
      </c>
      <c r="H169" s="63" t="s">
        <v>8627</v>
      </c>
      <c r="I169" s="63" t="s">
        <v>8627</v>
      </c>
      <c r="J169" s="63" t="s">
        <v>8627</v>
      </c>
      <c r="K169" s="63" t="s">
        <v>6599</v>
      </c>
      <c r="L169" s="63" t="s">
        <v>6599</v>
      </c>
      <c r="M169" s="63" t="s">
        <v>6599</v>
      </c>
      <c r="N169" s="200" t="s">
        <v>6695</v>
      </c>
      <c r="O169" s="62" t="s">
        <v>8727</v>
      </c>
      <c r="P169" s="63" t="s">
        <v>6775</v>
      </c>
      <c r="Q169" s="63" t="s">
        <v>7025</v>
      </c>
      <c r="R169" s="63" t="s">
        <v>3734</v>
      </c>
      <c r="S169" s="63" t="s">
        <v>3734</v>
      </c>
      <c r="T169" s="63" t="s">
        <v>8027</v>
      </c>
      <c r="U169" s="63" t="s">
        <v>8027</v>
      </c>
      <c r="V169" s="111" t="s">
        <v>7940</v>
      </c>
      <c r="W169" s="111" t="s">
        <v>7940</v>
      </c>
      <c r="X169" s="111" t="s">
        <v>7940</v>
      </c>
      <c r="Y169" s="62" t="s">
        <v>6092</v>
      </c>
      <c r="Z169" s="62" t="s">
        <v>6092</v>
      </c>
      <c r="AA169" s="62" t="s">
        <v>6063</v>
      </c>
      <c r="AB169" s="62" t="s">
        <v>6092</v>
      </c>
      <c r="AC169" s="66" t="s">
        <v>8147</v>
      </c>
      <c r="AD169" s="66" t="s">
        <v>8147</v>
      </c>
      <c r="AE169" s="66" t="s">
        <v>7671</v>
      </c>
      <c r="AF169" s="63" t="s">
        <v>8411</v>
      </c>
      <c r="AG169" s="63" t="s">
        <v>8411</v>
      </c>
      <c r="AH169" s="63" t="s">
        <v>8411</v>
      </c>
      <c r="AI169" s="63" t="s">
        <v>25</v>
      </c>
      <c r="AJ169" s="62" t="s">
        <v>8266</v>
      </c>
      <c r="AK169" s="62" t="s">
        <v>8266</v>
      </c>
      <c r="AL169" s="62" t="s">
        <v>5939</v>
      </c>
      <c r="AM169" s="62" t="s">
        <v>5973</v>
      </c>
      <c r="AP169" s="30"/>
      <c r="AQ169" s="251"/>
    </row>
    <row r="170" spans="1:48" s="6" customFormat="1" ht="78.75" customHeight="1">
      <c r="A170" s="44" t="s">
        <v>1829</v>
      </c>
      <c r="B170" s="42" t="s">
        <v>67</v>
      </c>
      <c r="C170" s="42" t="s">
        <v>8729</v>
      </c>
      <c r="D170" s="42" t="s">
        <v>8729</v>
      </c>
      <c r="E170" s="42" t="s">
        <v>6370</v>
      </c>
      <c r="F170" s="42" t="s">
        <v>6370</v>
      </c>
      <c r="G170" s="42" t="s">
        <v>6370</v>
      </c>
      <c r="H170" s="42" t="s">
        <v>732</v>
      </c>
      <c r="I170" s="42" t="s">
        <v>732</v>
      </c>
      <c r="J170" s="42" t="s">
        <v>732</v>
      </c>
      <c r="K170" s="47" t="s">
        <v>67</v>
      </c>
      <c r="L170" s="47" t="s">
        <v>67</v>
      </c>
      <c r="M170" s="47" t="s">
        <v>67</v>
      </c>
      <c r="N170" s="47" t="s">
        <v>67</v>
      </c>
      <c r="O170" s="42" t="s">
        <v>8729</v>
      </c>
      <c r="P170" s="42" t="s">
        <v>6773</v>
      </c>
      <c r="Q170" s="42" t="s">
        <v>7023</v>
      </c>
      <c r="R170" s="42" t="s">
        <v>67</v>
      </c>
      <c r="S170" s="42" t="s">
        <v>67</v>
      </c>
      <c r="T170" s="29" t="s">
        <v>239</v>
      </c>
      <c r="U170" s="29" t="s">
        <v>239</v>
      </c>
      <c r="V170" s="42" t="s">
        <v>7941</v>
      </c>
      <c r="W170" s="42" t="s">
        <v>7941</v>
      </c>
      <c r="X170" s="42" t="s">
        <v>7941</v>
      </c>
      <c r="Y170" s="42" t="s">
        <v>67</v>
      </c>
      <c r="Z170" s="42" t="s">
        <v>67</v>
      </c>
      <c r="AA170" s="42" t="s">
        <v>67</v>
      </c>
      <c r="AB170" s="42" t="s">
        <v>67</v>
      </c>
      <c r="AC170" s="42" t="s">
        <v>8146</v>
      </c>
      <c r="AD170" s="42" t="s">
        <v>8146</v>
      </c>
      <c r="AE170" s="176" t="s">
        <v>7463</v>
      </c>
      <c r="AF170" s="176" t="s">
        <v>67</v>
      </c>
      <c r="AG170" s="176" t="s">
        <v>67</v>
      </c>
      <c r="AH170" s="176" t="s">
        <v>67</v>
      </c>
      <c r="AI170" s="47" t="s">
        <v>25</v>
      </c>
      <c r="AJ170" s="42" t="s">
        <v>25</v>
      </c>
      <c r="AK170" s="42" t="s">
        <v>67</v>
      </c>
      <c r="AL170" s="42" t="s">
        <v>67</v>
      </c>
      <c r="AM170" s="42" t="s">
        <v>67</v>
      </c>
      <c r="AO170" s="215"/>
      <c r="AP170" s="30"/>
      <c r="AQ170" s="248"/>
      <c r="AT170" s="30"/>
      <c r="AU170" s="30"/>
      <c r="AV170" s="30"/>
    </row>
    <row r="171" spans="1:48">
      <c r="A171" s="86" t="s">
        <v>435</v>
      </c>
      <c r="B171" s="62" t="s">
        <v>8724</v>
      </c>
      <c r="C171" s="62" t="s">
        <v>8727</v>
      </c>
      <c r="D171" s="62" t="s">
        <v>8726</v>
      </c>
      <c r="E171" s="62" t="s">
        <v>8676</v>
      </c>
      <c r="F171" s="62" t="s">
        <v>8676</v>
      </c>
      <c r="G171" s="62" t="s">
        <v>8676</v>
      </c>
      <c r="H171" s="63" t="s">
        <v>8627</v>
      </c>
      <c r="I171" s="63" t="s">
        <v>8627</v>
      </c>
      <c r="J171" s="63" t="s">
        <v>8627</v>
      </c>
      <c r="K171" s="63" t="s">
        <v>6599</v>
      </c>
      <c r="L171" s="63" t="s">
        <v>6599</v>
      </c>
      <c r="M171" s="63" t="s">
        <v>6599</v>
      </c>
      <c r="N171" s="200" t="s">
        <v>6693</v>
      </c>
      <c r="O171" s="62" t="s">
        <v>8727</v>
      </c>
      <c r="P171" s="63" t="s">
        <v>6774</v>
      </c>
      <c r="Q171" s="63" t="s">
        <v>7024</v>
      </c>
      <c r="R171" s="63" t="s">
        <v>1253</v>
      </c>
      <c r="S171" s="63" t="s">
        <v>1253</v>
      </c>
      <c r="T171" s="63" t="s">
        <v>8027</v>
      </c>
      <c r="U171" s="63" t="s">
        <v>8027</v>
      </c>
      <c r="V171" s="111" t="s">
        <v>7942</v>
      </c>
      <c r="W171" s="111" t="s">
        <v>7942</v>
      </c>
      <c r="X171" s="111" t="s">
        <v>7942</v>
      </c>
      <c r="Y171" s="62" t="s">
        <v>6063</v>
      </c>
      <c r="Z171" s="62" t="s">
        <v>6063</v>
      </c>
      <c r="AA171" s="62" t="s">
        <v>6063</v>
      </c>
      <c r="AB171" s="62" t="s">
        <v>6063</v>
      </c>
      <c r="AC171" s="66" t="s">
        <v>8147</v>
      </c>
      <c r="AD171" s="66" t="s">
        <v>8147</v>
      </c>
      <c r="AE171" s="66" t="s">
        <v>7671</v>
      </c>
      <c r="AF171" s="63" t="s">
        <v>8411</v>
      </c>
      <c r="AG171" s="63" t="s">
        <v>8411</v>
      </c>
      <c r="AH171" s="63" t="s">
        <v>8411</v>
      </c>
      <c r="AI171" s="63" t="s">
        <v>25</v>
      </c>
      <c r="AJ171" s="62" t="s">
        <v>8266</v>
      </c>
      <c r="AK171" s="62" t="s">
        <v>8266</v>
      </c>
      <c r="AL171" s="62" t="s">
        <v>8451</v>
      </c>
      <c r="AM171" s="62" t="s">
        <v>8451</v>
      </c>
      <c r="AP171" s="30"/>
      <c r="AQ171" s="251"/>
    </row>
    <row r="172" spans="1:48" s="6" customFormat="1" ht="83.25" customHeight="1">
      <c r="A172" s="44" t="s">
        <v>6475</v>
      </c>
      <c r="B172" s="42" t="s">
        <v>67</v>
      </c>
      <c r="C172" s="42" t="s">
        <v>6472</v>
      </c>
      <c r="D172" s="42" t="s">
        <v>6472</v>
      </c>
      <c r="E172" s="42" t="s">
        <v>67</v>
      </c>
      <c r="F172" s="42" t="s">
        <v>67</v>
      </c>
      <c r="G172" s="42" t="s">
        <v>67</v>
      </c>
      <c r="H172" s="42" t="s">
        <v>67</v>
      </c>
      <c r="I172" s="42" t="s">
        <v>67</v>
      </c>
      <c r="J172" s="42" t="s">
        <v>67</v>
      </c>
      <c r="K172" s="42" t="s">
        <v>6595</v>
      </c>
      <c r="L172" s="42" t="s">
        <v>6595</v>
      </c>
      <c r="M172" s="42" t="s">
        <v>6595</v>
      </c>
      <c r="N172" s="42" t="s">
        <v>67</v>
      </c>
      <c r="O172" s="42" t="s">
        <v>6472</v>
      </c>
      <c r="P172" s="42" t="s">
        <v>67</v>
      </c>
      <c r="Q172" s="47" t="s">
        <v>67</v>
      </c>
      <c r="R172" s="42" t="s">
        <v>7087</v>
      </c>
      <c r="S172" s="42" t="s">
        <v>7087</v>
      </c>
      <c r="T172" s="29" t="s">
        <v>67</v>
      </c>
      <c r="U172" s="29" t="s">
        <v>67</v>
      </c>
      <c r="V172" s="29" t="s">
        <v>67</v>
      </c>
      <c r="W172" s="29" t="s">
        <v>67</v>
      </c>
      <c r="X172" s="29" t="s">
        <v>67</v>
      </c>
      <c r="Y172" s="42" t="s">
        <v>67</v>
      </c>
      <c r="Z172" s="42" t="s">
        <v>67</v>
      </c>
      <c r="AA172" s="42" t="s">
        <v>67</v>
      </c>
      <c r="AB172" s="42" t="s">
        <v>67</v>
      </c>
      <c r="AC172" s="29" t="s">
        <v>67</v>
      </c>
      <c r="AD172" s="29" t="s">
        <v>67</v>
      </c>
      <c r="AE172" s="176" t="s">
        <v>7674</v>
      </c>
      <c r="AF172" s="176" t="s">
        <v>67</v>
      </c>
      <c r="AG172" s="176" t="s">
        <v>67</v>
      </c>
      <c r="AH172" s="176" t="s">
        <v>67</v>
      </c>
      <c r="AI172" s="47" t="s">
        <v>25</v>
      </c>
      <c r="AJ172" s="29" t="s">
        <v>7087</v>
      </c>
      <c r="AK172" s="29" t="s">
        <v>67</v>
      </c>
      <c r="AL172" s="29" t="s">
        <v>67</v>
      </c>
      <c r="AM172" s="29" t="s">
        <v>67</v>
      </c>
      <c r="AO172" s="215"/>
      <c r="AP172" s="172"/>
      <c r="AQ172" s="251"/>
      <c r="AT172" s="30"/>
      <c r="AU172" s="30"/>
      <c r="AV172" s="30"/>
    </row>
    <row r="173" spans="1:48" ht="17.25" customHeight="1">
      <c r="A173" s="86" t="s">
        <v>435</v>
      </c>
      <c r="B173" s="62" t="s">
        <v>8723</v>
      </c>
      <c r="C173" s="62" t="s">
        <v>8726</v>
      </c>
      <c r="D173" s="62" t="s">
        <v>8730</v>
      </c>
      <c r="E173" s="62" t="s">
        <v>8676</v>
      </c>
      <c r="F173" s="62" t="s">
        <v>8676</v>
      </c>
      <c r="G173" s="62" t="s">
        <v>8676</v>
      </c>
      <c r="H173" s="63" t="s">
        <v>8627</v>
      </c>
      <c r="I173" s="63" t="s">
        <v>8627</v>
      </c>
      <c r="J173" s="63" t="s">
        <v>8627</v>
      </c>
      <c r="K173" s="63" t="s">
        <v>6596</v>
      </c>
      <c r="L173" s="63" t="s">
        <v>6596</v>
      </c>
      <c r="M173" s="63" t="s">
        <v>6596</v>
      </c>
      <c r="N173" s="200" t="s">
        <v>6690</v>
      </c>
      <c r="O173" s="62" t="s">
        <v>8726</v>
      </c>
      <c r="P173" s="63" t="s">
        <v>6768</v>
      </c>
      <c r="Q173" s="63" t="s">
        <v>7021</v>
      </c>
      <c r="R173" s="63" t="s">
        <v>1247</v>
      </c>
      <c r="S173" s="63" t="s">
        <v>1247</v>
      </c>
      <c r="T173" s="63" t="s">
        <v>8028</v>
      </c>
      <c r="U173" s="63" t="s">
        <v>8028</v>
      </c>
      <c r="V173" s="111" t="s">
        <v>7943</v>
      </c>
      <c r="W173" s="111" t="s">
        <v>7943</v>
      </c>
      <c r="X173" s="111" t="s">
        <v>7943</v>
      </c>
      <c r="Y173" s="62" t="s">
        <v>7414</v>
      </c>
      <c r="Z173" s="62" t="s">
        <v>7414</v>
      </c>
      <c r="AA173" s="62" t="s">
        <v>7414</v>
      </c>
      <c r="AB173" s="62" t="s">
        <v>7414</v>
      </c>
      <c r="AC173" s="66" t="s">
        <v>8139</v>
      </c>
      <c r="AD173" s="66" t="s">
        <v>8139</v>
      </c>
      <c r="AE173" s="66" t="s">
        <v>7673</v>
      </c>
      <c r="AF173" s="63" t="s">
        <v>8412</v>
      </c>
      <c r="AG173" s="63" t="s">
        <v>8412</v>
      </c>
      <c r="AH173" s="63" t="s">
        <v>8412</v>
      </c>
      <c r="AI173" s="63" t="s">
        <v>25</v>
      </c>
      <c r="AJ173" s="62" t="s">
        <v>8268</v>
      </c>
      <c r="AK173" s="62" t="s">
        <v>8268</v>
      </c>
      <c r="AL173" s="62" t="s">
        <v>5934</v>
      </c>
      <c r="AM173" s="62" t="s">
        <v>5934</v>
      </c>
      <c r="AP173" s="30"/>
      <c r="AQ173" s="251"/>
    </row>
    <row r="174" spans="1:48" s="171" customFormat="1" ht="73.5" customHeight="1">
      <c r="A174" s="308" t="s">
        <v>8629</v>
      </c>
      <c r="B174" s="42" t="s">
        <v>25</v>
      </c>
      <c r="C174" s="176" t="s">
        <v>6476</v>
      </c>
      <c r="D174" s="176" t="s">
        <v>6473</v>
      </c>
      <c r="E174" s="174" t="s">
        <v>25</v>
      </c>
      <c r="F174" s="42" t="s">
        <v>8684</v>
      </c>
      <c r="G174" s="42" t="s">
        <v>8685</v>
      </c>
      <c r="H174" s="42" t="s">
        <v>67</v>
      </c>
      <c r="I174" s="42" t="s">
        <v>67</v>
      </c>
      <c r="J174" s="42" t="s">
        <v>67</v>
      </c>
      <c r="K174" s="175" t="s">
        <v>67</v>
      </c>
      <c r="L174" s="175" t="s">
        <v>67</v>
      </c>
      <c r="M174" s="175" t="s">
        <v>67</v>
      </c>
      <c r="N174" s="42" t="s">
        <v>67</v>
      </c>
      <c r="O174" s="176" t="s">
        <v>6476</v>
      </c>
      <c r="P174" s="42" t="s">
        <v>67</v>
      </c>
      <c r="Q174" s="29" t="s">
        <v>7040</v>
      </c>
      <c r="R174" s="175" t="s">
        <v>25</v>
      </c>
      <c r="S174" s="175" t="s">
        <v>25</v>
      </c>
      <c r="T174" s="29" t="s">
        <v>67</v>
      </c>
      <c r="U174" s="29" t="s">
        <v>67</v>
      </c>
      <c r="V174" s="29" t="s">
        <v>8745</v>
      </c>
      <c r="W174" s="29" t="s">
        <v>67</v>
      </c>
      <c r="X174" s="29" t="s">
        <v>67</v>
      </c>
      <c r="Y174" s="174" t="s">
        <v>67</v>
      </c>
      <c r="Z174" s="174" t="s">
        <v>67</v>
      </c>
      <c r="AA174" s="174" t="s">
        <v>67</v>
      </c>
      <c r="AB174" s="174" t="s">
        <v>67</v>
      </c>
      <c r="AC174" s="176" t="s">
        <v>25</v>
      </c>
      <c r="AD174" s="176" t="s">
        <v>25</v>
      </c>
      <c r="AE174" s="174" t="s">
        <v>67</v>
      </c>
      <c r="AF174" s="29" t="s">
        <v>5933</v>
      </c>
      <c r="AG174" s="176" t="s">
        <v>67</v>
      </c>
      <c r="AH174" s="176" t="s">
        <v>67</v>
      </c>
      <c r="AI174" s="175" t="s">
        <v>25</v>
      </c>
      <c r="AJ174" s="29" t="s">
        <v>25</v>
      </c>
      <c r="AK174" s="29" t="s">
        <v>8204</v>
      </c>
      <c r="AL174" s="29" t="s">
        <v>5933</v>
      </c>
      <c r="AM174" s="174" t="s">
        <v>67</v>
      </c>
      <c r="AO174" s="217"/>
      <c r="AP174" s="30"/>
      <c r="AQ174" s="250"/>
      <c r="AT174" s="172"/>
      <c r="AU174" s="172"/>
      <c r="AV174" s="172"/>
    </row>
    <row r="175" spans="1:48" ht="21" customHeight="1">
      <c r="A175" s="86" t="s">
        <v>435</v>
      </c>
      <c r="B175" s="62" t="s">
        <v>25</v>
      </c>
      <c r="C175" s="62" t="s">
        <v>8726</v>
      </c>
      <c r="D175" s="62" t="s">
        <v>8730</v>
      </c>
      <c r="E175" s="62" t="s">
        <v>25</v>
      </c>
      <c r="F175" s="62" t="s">
        <v>8676</v>
      </c>
      <c r="G175" s="62" t="s">
        <v>8676</v>
      </c>
      <c r="H175" s="63" t="s">
        <v>8627</v>
      </c>
      <c r="I175" s="63" t="s">
        <v>8627</v>
      </c>
      <c r="J175" s="63" t="s">
        <v>8627</v>
      </c>
      <c r="K175" s="63" t="s">
        <v>6597</v>
      </c>
      <c r="L175" s="63" t="s">
        <v>6597</v>
      </c>
      <c r="M175" s="63" t="s">
        <v>6597</v>
      </c>
      <c r="N175" s="200" t="s">
        <v>6690</v>
      </c>
      <c r="O175" s="62" t="s">
        <v>8726</v>
      </c>
      <c r="P175" s="63" t="s">
        <v>6772</v>
      </c>
      <c r="Q175" s="200" t="s">
        <v>7041</v>
      </c>
      <c r="R175" s="63" t="s">
        <v>25</v>
      </c>
      <c r="S175" s="63" t="s">
        <v>25</v>
      </c>
      <c r="T175" s="63" t="s">
        <v>8028</v>
      </c>
      <c r="U175" s="63" t="s">
        <v>8028</v>
      </c>
      <c r="V175" s="111" t="s">
        <v>7943</v>
      </c>
      <c r="W175" s="111" t="s">
        <v>7981</v>
      </c>
      <c r="X175" s="111" t="s">
        <v>7981</v>
      </c>
      <c r="Y175" s="62" t="s">
        <v>7415</v>
      </c>
      <c r="Z175" s="62" t="s">
        <v>7415</v>
      </c>
      <c r="AA175" s="62" t="s">
        <v>7415</v>
      </c>
      <c r="AB175" s="62" t="s">
        <v>7415</v>
      </c>
      <c r="AC175" s="66" t="s">
        <v>8139</v>
      </c>
      <c r="AD175" s="66" t="s">
        <v>8139</v>
      </c>
      <c r="AE175" s="66" t="s">
        <v>7673</v>
      </c>
      <c r="AF175" s="63" t="s">
        <v>8413</v>
      </c>
      <c r="AG175" s="63" t="s">
        <v>8413</v>
      </c>
      <c r="AH175" s="63" t="s">
        <v>8413</v>
      </c>
      <c r="AI175" s="63" t="s">
        <v>25</v>
      </c>
      <c r="AJ175" s="62" t="s">
        <v>8268</v>
      </c>
      <c r="AK175" s="62" t="s">
        <v>8268</v>
      </c>
      <c r="AL175" s="62" t="s">
        <v>5934</v>
      </c>
      <c r="AM175" s="62" t="s">
        <v>5974</v>
      </c>
      <c r="AP175" s="30"/>
      <c r="AQ175" s="251"/>
    </row>
    <row r="176" spans="1:48" s="6" customFormat="1" ht="22.5" customHeight="1">
      <c r="A176" s="44" t="s">
        <v>16</v>
      </c>
      <c r="B176" s="47" t="s">
        <v>67</v>
      </c>
      <c r="C176" s="47" t="s">
        <v>67</v>
      </c>
      <c r="D176" s="47" t="s">
        <v>67</v>
      </c>
      <c r="E176" s="47" t="s">
        <v>67</v>
      </c>
      <c r="F176" s="47" t="s">
        <v>67</v>
      </c>
      <c r="G176" s="47" t="s">
        <v>67</v>
      </c>
      <c r="H176" s="47" t="s">
        <v>4705</v>
      </c>
      <c r="I176" s="47" t="s">
        <v>4705</v>
      </c>
      <c r="J176" s="47" t="s">
        <v>4705</v>
      </c>
      <c r="K176" s="47" t="s">
        <v>4705</v>
      </c>
      <c r="L176" s="47" t="s">
        <v>4705</v>
      </c>
      <c r="M176" s="47" t="s">
        <v>4705</v>
      </c>
      <c r="N176" s="47" t="s">
        <v>4705</v>
      </c>
      <c r="O176" s="47" t="s">
        <v>67</v>
      </c>
      <c r="P176" s="47" t="s">
        <v>4705</v>
      </c>
      <c r="Q176" s="47" t="s">
        <v>67</v>
      </c>
      <c r="R176" s="47" t="s">
        <v>4705</v>
      </c>
      <c r="S176" s="47" t="s">
        <v>4705</v>
      </c>
      <c r="T176" s="47" t="s">
        <v>67</v>
      </c>
      <c r="U176" s="47" t="s">
        <v>67</v>
      </c>
      <c r="V176" s="47" t="s">
        <v>4705</v>
      </c>
      <c r="W176" s="47" t="s">
        <v>4705</v>
      </c>
      <c r="X176" s="47" t="s">
        <v>4705</v>
      </c>
      <c r="Y176" s="47" t="s">
        <v>67</v>
      </c>
      <c r="Z176" s="47" t="s">
        <v>67</v>
      </c>
      <c r="AA176" s="47" t="s">
        <v>67</v>
      </c>
      <c r="AB176" s="47" t="s">
        <v>67</v>
      </c>
      <c r="AC176" s="47" t="s">
        <v>67</v>
      </c>
      <c r="AD176" s="47" t="s">
        <v>67</v>
      </c>
      <c r="AE176" s="47" t="s">
        <v>4705</v>
      </c>
      <c r="AF176" s="47" t="s">
        <v>67</v>
      </c>
      <c r="AG176" s="47" t="s">
        <v>67</v>
      </c>
      <c r="AH176" s="47" t="s">
        <v>67</v>
      </c>
      <c r="AI176" s="47" t="s">
        <v>25</v>
      </c>
      <c r="AJ176" s="47" t="s">
        <v>4705</v>
      </c>
      <c r="AK176" s="47" t="s">
        <v>4705</v>
      </c>
      <c r="AL176" s="47" t="s">
        <v>4705</v>
      </c>
      <c r="AM176" s="47" t="s">
        <v>4705</v>
      </c>
      <c r="AO176" s="215"/>
      <c r="AP176" s="30"/>
      <c r="AQ176" s="250"/>
      <c r="AT176" s="30"/>
      <c r="AU176" s="30"/>
      <c r="AV176" s="30"/>
    </row>
    <row r="177" spans="1:48" ht="11.25" customHeight="1">
      <c r="A177" s="86" t="s">
        <v>435</v>
      </c>
      <c r="B177" s="62" t="s">
        <v>8731</v>
      </c>
      <c r="C177" s="62" t="s">
        <v>8726</v>
      </c>
      <c r="D177" s="62" t="s">
        <v>8730</v>
      </c>
      <c r="E177" s="62" t="s">
        <v>8676</v>
      </c>
      <c r="F177" s="62" t="s">
        <v>8676</v>
      </c>
      <c r="G177" s="62" t="s">
        <v>8676</v>
      </c>
      <c r="H177" s="63" t="s">
        <v>8627</v>
      </c>
      <c r="I177" s="63" t="s">
        <v>8627</v>
      </c>
      <c r="J177" s="63" t="s">
        <v>8627</v>
      </c>
      <c r="K177" s="63" t="s">
        <v>6598</v>
      </c>
      <c r="L177" s="63" t="s">
        <v>6598</v>
      </c>
      <c r="M177" s="63" t="s">
        <v>6598</v>
      </c>
      <c r="N177" s="200" t="s">
        <v>6691</v>
      </c>
      <c r="O177" s="62" t="s">
        <v>8726</v>
      </c>
      <c r="P177" s="63" t="s">
        <v>6771</v>
      </c>
      <c r="Q177" s="63" t="s">
        <v>7022</v>
      </c>
      <c r="R177" s="63" t="s">
        <v>1251</v>
      </c>
      <c r="S177" s="63" t="s">
        <v>1251</v>
      </c>
      <c r="T177" s="64" t="s">
        <v>701</v>
      </c>
      <c r="U177" s="64" t="s">
        <v>701</v>
      </c>
      <c r="V177" s="111" t="s">
        <v>7944</v>
      </c>
      <c r="W177" s="111" t="s">
        <v>7944</v>
      </c>
      <c r="X177" s="111" t="s">
        <v>7944</v>
      </c>
      <c r="Y177" s="62" t="s">
        <v>6068</v>
      </c>
      <c r="Z177" s="62" t="s">
        <v>6068</v>
      </c>
      <c r="AA177" s="62" t="s">
        <v>6068</v>
      </c>
      <c r="AB177" s="62" t="s">
        <v>6068</v>
      </c>
      <c r="AC177" s="66" t="s">
        <v>8138</v>
      </c>
      <c r="AD177" s="66" t="s">
        <v>8138</v>
      </c>
      <c r="AE177" s="66" t="s">
        <v>7462</v>
      </c>
      <c r="AF177" s="63" t="s">
        <v>8452</v>
      </c>
      <c r="AG177" s="63" t="s">
        <v>8452</v>
      </c>
      <c r="AH177" s="63" t="s">
        <v>8452</v>
      </c>
      <c r="AI177" s="63" t="s">
        <v>25</v>
      </c>
      <c r="AJ177" s="62" t="s">
        <v>8310</v>
      </c>
      <c r="AK177" s="62" t="s">
        <v>8310</v>
      </c>
      <c r="AL177" s="62" t="s">
        <v>5935</v>
      </c>
      <c r="AM177" s="62" t="s">
        <v>5935</v>
      </c>
      <c r="AP177" s="30"/>
      <c r="AQ177" s="251"/>
    </row>
    <row r="178" spans="1:48" s="6" customFormat="1" ht="35.25" customHeight="1">
      <c r="A178" s="44" t="s">
        <v>3047</v>
      </c>
      <c r="B178" s="47" t="s">
        <v>25</v>
      </c>
      <c r="C178" s="47" t="s">
        <v>67</v>
      </c>
      <c r="D178" s="47" t="s">
        <v>25</v>
      </c>
      <c r="E178" s="42" t="s">
        <v>25</v>
      </c>
      <c r="F178" s="47" t="s">
        <v>67</v>
      </c>
      <c r="G178" s="47" t="s">
        <v>67</v>
      </c>
      <c r="H178" s="47" t="s">
        <v>67</v>
      </c>
      <c r="I178" s="47" t="s">
        <v>67</v>
      </c>
      <c r="J178" s="47" t="s">
        <v>67</v>
      </c>
      <c r="K178" s="42" t="s">
        <v>25</v>
      </c>
      <c r="L178" s="42" t="s">
        <v>25</v>
      </c>
      <c r="M178" s="42" t="s">
        <v>67</v>
      </c>
      <c r="N178" s="42" t="s">
        <v>67</v>
      </c>
      <c r="O178" s="47" t="s">
        <v>67</v>
      </c>
      <c r="P178" s="42" t="s">
        <v>67</v>
      </c>
      <c r="Q178" s="42" t="s">
        <v>67</v>
      </c>
      <c r="R178" s="42" t="s">
        <v>25</v>
      </c>
      <c r="S178" s="42" t="s">
        <v>67</v>
      </c>
      <c r="T178" s="42" t="s">
        <v>67</v>
      </c>
      <c r="U178" s="42" t="s">
        <v>67</v>
      </c>
      <c r="V178" s="42" t="s">
        <v>25</v>
      </c>
      <c r="W178" s="42" t="s">
        <v>67</v>
      </c>
      <c r="X178" s="42" t="s">
        <v>67</v>
      </c>
      <c r="Y178" s="42" t="s">
        <v>67</v>
      </c>
      <c r="Z178" s="42" t="s">
        <v>67</v>
      </c>
      <c r="AA178" s="42" t="s">
        <v>25</v>
      </c>
      <c r="AB178" s="42" t="s">
        <v>67</v>
      </c>
      <c r="AC178" s="47" t="s">
        <v>25</v>
      </c>
      <c r="AD178" s="47" t="s">
        <v>25</v>
      </c>
      <c r="AE178" s="176" t="s">
        <v>67</v>
      </c>
      <c r="AF178" s="42" t="s">
        <v>25</v>
      </c>
      <c r="AG178" s="47" t="s">
        <v>67</v>
      </c>
      <c r="AH178" s="47" t="s">
        <v>67</v>
      </c>
      <c r="AI178" s="47" t="s">
        <v>25</v>
      </c>
      <c r="AJ178" s="42" t="s">
        <v>25</v>
      </c>
      <c r="AK178" s="42" t="s">
        <v>67</v>
      </c>
      <c r="AL178" s="42" t="s">
        <v>5941</v>
      </c>
      <c r="AM178" s="42" t="s">
        <v>5941</v>
      </c>
      <c r="AO178" s="215"/>
      <c r="AP178" s="30"/>
      <c r="AQ178" s="251"/>
      <c r="AT178" s="30"/>
      <c r="AU178" s="30"/>
      <c r="AV178" s="30"/>
    </row>
    <row r="179" spans="1:48" ht="11.25" customHeight="1">
      <c r="A179" s="86" t="s">
        <v>435</v>
      </c>
      <c r="B179" s="62"/>
      <c r="C179" s="62" t="s">
        <v>8732</v>
      </c>
      <c r="D179" s="62"/>
      <c r="E179" s="62" t="s">
        <v>25</v>
      </c>
      <c r="F179" s="62" t="s">
        <v>8676</v>
      </c>
      <c r="G179" s="62" t="s">
        <v>8676</v>
      </c>
      <c r="H179" s="63" t="s">
        <v>8627</v>
      </c>
      <c r="I179" s="63" t="s">
        <v>8627</v>
      </c>
      <c r="J179" s="62" t="s">
        <v>8627</v>
      </c>
      <c r="K179" s="63" t="s">
        <v>6601</v>
      </c>
      <c r="L179" s="63" t="s">
        <v>6601</v>
      </c>
      <c r="M179" s="63" t="s">
        <v>6601</v>
      </c>
      <c r="N179" s="200" t="s">
        <v>6696</v>
      </c>
      <c r="O179" s="62" t="s">
        <v>8732</v>
      </c>
      <c r="P179" s="63" t="s">
        <v>6776</v>
      </c>
      <c r="Q179" s="63" t="s">
        <v>7026</v>
      </c>
      <c r="R179" s="63" t="s">
        <v>25</v>
      </c>
      <c r="S179" s="63" t="s">
        <v>5152</v>
      </c>
      <c r="T179" s="63" t="s">
        <v>8029</v>
      </c>
      <c r="U179" s="63" t="s">
        <v>8029</v>
      </c>
      <c r="V179" s="63" t="s">
        <v>25</v>
      </c>
      <c r="W179" s="111" t="s">
        <v>7982</v>
      </c>
      <c r="X179" s="111" t="s">
        <v>7982</v>
      </c>
      <c r="Y179" s="62" t="s">
        <v>6094</v>
      </c>
      <c r="Z179" s="62" t="s">
        <v>6094</v>
      </c>
      <c r="AA179" s="62" t="s">
        <v>25</v>
      </c>
      <c r="AB179" s="62" t="s">
        <v>6094</v>
      </c>
      <c r="AC179" s="66" t="s">
        <v>8148</v>
      </c>
      <c r="AD179" s="66" t="s">
        <v>8148</v>
      </c>
      <c r="AE179" s="66" t="s">
        <v>7675</v>
      </c>
      <c r="AF179" s="63" t="s">
        <v>25</v>
      </c>
      <c r="AG179" s="63" t="s">
        <v>25</v>
      </c>
      <c r="AH179" s="63"/>
      <c r="AI179" s="63" t="s">
        <v>25</v>
      </c>
      <c r="AJ179" s="62" t="s">
        <v>8269</v>
      </c>
      <c r="AK179" s="62" t="s">
        <v>8311</v>
      </c>
      <c r="AL179" s="62" t="s">
        <v>5940</v>
      </c>
      <c r="AM179" s="62" t="s">
        <v>5940</v>
      </c>
      <c r="AP179" s="30"/>
      <c r="AQ179" s="252"/>
    </row>
    <row r="180" spans="1:48" s="6" customFormat="1" ht="51.75" customHeight="1">
      <c r="A180" s="308" t="s">
        <v>110</v>
      </c>
      <c r="B180" s="47" t="s">
        <v>25</v>
      </c>
      <c r="C180" s="42" t="s">
        <v>7476</v>
      </c>
      <c r="D180" s="42" t="s">
        <v>25</v>
      </c>
      <c r="E180" s="174" t="s">
        <v>25</v>
      </c>
      <c r="F180" s="174" t="s">
        <v>25</v>
      </c>
      <c r="G180" s="174" t="s">
        <v>25</v>
      </c>
      <c r="H180" s="42" t="s">
        <v>8631</v>
      </c>
      <c r="I180" s="42" t="s">
        <v>8632</v>
      </c>
      <c r="J180" s="42" t="s">
        <v>25</v>
      </c>
      <c r="K180" s="42" t="s">
        <v>5130</v>
      </c>
      <c r="L180" s="42" t="s">
        <v>5130</v>
      </c>
      <c r="M180" s="42" t="s">
        <v>7496</v>
      </c>
      <c r="N180" s="42" t="s">
        <v>67</v>
      </c>
      <c r="O180" s="42" t="s">
        <v>7476</v>
      </c>
      <c r="P180" s="47" t="s">
        <v>5843</v>
      </c>
      <c r="Q180" s="42" t="s">
        <v>7363</v>
      </c>
      <c r="R180" s="47" t="s">
        <v>25</v>
      </c>
      <c r="S180" s="47" t="s">
        <v>90</v>
      </c>
      <c r="T180" s="42" t="s">
        <v>7677</v>
      </c>
      <c r="U180" s="42" t="s">
        <v>7677</v>
      </c>
      <c r="V180" s="42" t="s">
        <v>25</v>
      </c>
      <c r="W180" s="42" t="s">
        <v>25</v>
      </c>
      <c r="X180" s="42" t="s">
        <v>7153</v>
      </c>
      <c r="Y180" s="42" t="s">
        <v>5126</v>
      </c>
      <c r="Z180" s="42" t="s">
        <v>5126</v>
      </c>
      <c r="AA180" s="42" t="s">
        <v>25</v>
      </c>
      <c r="AB180" s="42" t="s">
        <v>6112</v>
      </c>
      <c r="AC180" s="47" t="s">
        <v>25</v>
      </c>
      <c r="AD180" s="47" t="s">
        <v>25</v>
      </c>
      <c r="AE180" s="42" t="s">
        <v>7677</v>
      </c>
      <c r="AF180" s="42" t="s">
        <v>25</v>
      </c>
      <c r="AG180" s="42" t="s">
        <v>25</v>
      </c>
      <c r="AH180" s="42" t="s">
        <v>90</v>
      </c>
      <c r="AI180" s="47" t="s">
        <v>25</v>
      </c>
      <c r="AJ180" s="176" t="s">
        <v>25</v>
      </c>
      <c r="AK180" s="176" t="s">
        <v>8512</v>
      </c>
      <c r="AL180" s="42" t="s">
        <v>5130</v>
      </c>
      <c r="AM180" s="42" t="s">
        <v>7818</v>
      </c>
      <c r="AO180" s="215"/>
      <c r="AP180" s="30"/>
      <c r="AQ180" s="251"/>
      <c r="AT180" s="30"/>
      <c r="AU180" s="30"/>
      <c r="AV180" s="30"/>
    </row>
    <row r="181" spans="1:48" ht="18" customHeight="1">
      <c r="A181" s="86" t="s">
        <v>435</v>
      </c>
      <c r="B181" s="62" t="s">
        <v>25</v>
      </c>
      <c r="C181" s="62" t="s">
        <v>8733</v>
      </c>
      <c r="D181" s="62" t="s">
        <v>25</v>
      </c>
      <c r="E181" s="62" t="s">
        <v>25</v>
      </c>
      <c r="F181" s="62" t="s">
        <v>25</v>
      </c>
      <c r="G181" s="62" t="s">
        <v>25</v>
      </c>
      <c r="H181" s="62" t="s">
        <v>8630</v>
      </c>
      <c r="I181" s="62" t="s">
        <v>8630</v>
      </c>
      <c r="J181" s="62" t="s">
        <v>8630</v>
      </c>
      <c r="K181" s="63" t="s">
        <v>6568</v>
      </c>
      <c r="L181" s="63" t="s">
        <v>6568</v>
      </c>
      <c r="M181" s="63" t="s">
        <v>6568</v>
      </c>
      <c r="N181" s="200" t="s">
        <v>6668</v>
      </c>
      <c r="O181" s="62" t="s">
        <v>8733</v>
      </c>
      <c r="P181" s="63" t="s">
        <v>6750</v>
      </c>
      <c r="Q181" s="63" t="s">
        <v>7364</v>
      </c>
      <c r="R181" s="63" t="s">
        <v>25</v>
      </c>
      <c r="S181" s="63" t="s">
        <v>5143</v>
      </c>
      <c r="T181" s="63" t="s">
        <v>8029</v>
      </c>
      <c r="U181" s="63" t="s">
        <v>8029</v>
      </c>
      <c r="V181" s="63" t="s">
        <v>25</v>
      </c>
      <c r="W181" s="63" t="s">
        <v>25</v>
      </c>
      <c r="X181" s="111" t="s">
        <v>7998</v>
      </c>
      <c r="Y181" s="62" t="s">
        <v>6091</v>
      </c>
      <c r="Z181" s="62" t="s">
        <v>6091</v>
      </c>
      <c r="AA181" s="62" t="s">
        <v>25</v>
      </c>
      <c r="AB181" s="62" t="s">
        <v>7416</v>
      </c>
      <c r="AC181" s="66" t="s">
        <v>8149</v>
      </c>
      <c r="AD181" s="66" t="s">
        <v>8149</v>
      </c>
      <c r="AE181" s="66" t="s">
        <v>7676</v>
      </c>
      <c r="AF181" s="63" t="s">
        <v>25</v>
      </c>
      <c r="AG181" s="63" t="s">
        <v>25</v>
      </c>
      <c r="AH181" s="62"/>
      <c r="AI181" s="63" t="s">
        <v>25</v>
      </c>
      <c r="AJ181" s="62" t="s">
        <v>25</v>
      </c>
      <c r="AK181" s="62" t="s">
        <v>8513</v>
      </c>
      <c r="AL181" s="62" t="s">
        <v>5912</v>
      </c>
      <c r="AM181" s="62" t="s">
        <v>5967</v>
      </c>
      <c r="AP181" s="30"/>
      <c r="AQ181" s="251"/>
    </row>
    <row r="182" spans="1:48" s="171" customFormat="1" ht="54" customHeight="1">
      <c r="A182" s="308" t="s">
        <v>7421</v>
      </c>
      <c r="B182" s="47" t="s">
        <v>25</v>
      </c>
      <c r="C182" s="174" t="s">
        <v>90</v>
      </c>
      <c r="D182" s="42" t="s">
        <v>25</v>
      </c>
      <c r="E182" s="174" t="s">
        <v>25</v>
      </c>
      <c r="F182" s="174" t="s">
        <v>25</v>
      </c>
      <c r="G182" s="174" t="s">
        <v>25</v>
      </c>
      <c r="H182" s="42" t="s">
        <v>8631</v>
      </c>
      <c r="I182" s="42" t="s">
        <v>8632</v>
      </c>
      <c r="J182" s="42" t="s">
        <v>25</v>
      </c>
      <c r="K182" s="176" t="s">
        <v>25</v>
      </c>
      <c r="L182" s="176" t="s">
        <v>25</v>
      </c>
      <c r="M182" s="176" t="s">
        <v>25</v>
      </c>
      <c r="N182" s="176" t="s">
        <v>8787</v>
      </c>
      <c r="O182" s="174" t="s">
        <v>90</v>
      </c>
      <c r="P182" s="177" t="s">
        <v>7501</v>
      </c>
      <c r="Q182" s="176" t="s">
        <v>261</v>
      </c>
      <c r="R182" s="175" t="s">
        <v>25</v>
      </c>
      <c r="S182" s="175" t="s">
        <v>25</v>
      </c>
      <c r="T182" s="177" t="s">
        <v>67</v>
      </c>
      <c r="U182" s="177" t="s">
        <v>67</v>
      </c>
      <c r="V182" s="177" t="s">
        <v>25</v>
      </c>
      <c r="W182" s="177" t="s">
        <v>25</v>
      </c>
      <c r="X182" s="177" t="s">
        <v>25</v>
      </c>
      <c r="Y182" s="176" t="s">
        <v>7422</v>
      </c>
      <c r="Z182" s="176" t="s">
        <v>7422</v>
      </c>
      <c r="AA182" s="176" t="s">
        <v>25</v>
      </c>
      <c r="AB182" s="176" t="s">
        <v>7422</v>
      </c>
      <c r="AC182" s="47" t="s">
        <v>25</v>
      </c>
      <c r="AD182" s="176" t="s">
        <v>261</v>
      </c>
      <c r="AE182" s="176" t="s">
        <v>7464</v>
      </c>
      <c r="AF182" s="42" t="s">
        <v>25</v>
      </c>
      <c r="AG182" s="42" t="s">
        <v>25</v>
      </c>
      <c r="AH182" s="176" t="s">
        <v>8414</v>
      </c>
      <c r="AI182" s="175" t="s">
        <v>25</v>
      </c>
      <c r="AJ182" s="176" t="s">
        <v>25</v>
      </c>
      <c r="AK182" s="176" t="s">
        <v>8512</v>
      </c>
      <c r="AL182" s="174" t="s">
        <v>25</v>
      </c>
      <c r="AM182" s="174" t="s">
        <v>7819</v>
      </c>
      <c r="AO182" s="217"/>
      <c r="AP182" s="172"/>
      <c r="AQ182" s="251"/>
      <c r="AT182" s="172"/>
      <c r="AU182" s="172"/>
      <c r="AV182" s="172"/>
    </row>
    <row r="183" spans="1:48" ht="24" customHeight="1">
      <c r="A183" s="86" t="s">
        <v>435</v>
      </c>
      <c r="B183" s="62" t="s">
        <v>25</v>
      </c>
      <c r="C183" s="62" t="s">
        <v>8735</v>
      </c>
      <c r="D183" s="62" t="s">
        <v>25</v>
      </c>
      <c r="E183" s="62" t="s">
        <v>25</v>
      </c>
      <c r="F183" s="62" t="s">
        <v>25</v>
      </c>
      <c r="G183" s="62" t="s">
        <v>25</v>
      </c>
      <c r="H183" s="62" t="s">
        <v>8633</v>
      </c>
      <c r="I183" s="62" t="s">
        <v>8633</v>
      </c>
      <c r="J183" s="62" t="s">
        <v>8633</v>
      </c>
      <c r="K183" s="63" t="s">
        <v>25</v>
      </c>
      <c r="L183" s="63" t="s">
        <v>25</v>
      </c>
      <c r="M183" s="63" t="s">
        <v>25</v>
      </c>
      <c r="N183" s="200" t="s">
        <v>6669</v>
      </c>
      <c r="O183" s="62" t="s">
        <v>8735</v>
      </c>
      <c r="P183" s="63" t="s">
        <v>6751</v>
      </c>
      <c r="Q183" s="63" t="s">
        <v>6998</v>
      </c>
      <c r="R183" s="63" t="s">
        <v>25</v>
      </c>
      <c r="S183" s="63" t="s">
        <v>25</v>
      </c>
      <c r="T183" s="63" t="s">
        <v>8029</v>
      </c>
      <c r="U183" s="63" t="s">
        <v>8029</v>
      </c>
      <c r="V183" s="63" t="s">
        <v>25</v>
      </c>
      <c r="W183" s="63" t="s">
        <v>25</v>
      </c>
      <c r="X183" s="63" t="s">
        <v>25</v>
      </c>
      <c r="Y183" s="62" t="s">
        <v>7417</v>
      </c>
      <c r="Z183" s="62" t="s">
        <v>7417</v>
      </c>
      <c r="AA183" s="62" t="s">
        <v>25</v>
      </c>
      <c r="AB183" s="62" t="s">
        <v>7417</v>
      </c>
      <c r="AC183" s="66" t="s">
        <v>8149</v>
      </c>
      <c r="AD183" s="66" t="s">
        <v>8564</v>
      </c>
      <c r="AE183" s="66" t="s">
        <v>7678</v>
      </c>
      <c r="AF183" s="63" t="s">
        <v>25</v>
      </c>
      <c r="AG183" s="63" t="s">
        <v>25</v>
      </c>
      <c r="AH183" s="62" t="s">
        <v>8415</v>
      </c>
      <c r="AI183" s="63" t="s">
        <v>25</v>
      </c>
      <c r="AJ183" s="62" t="s">
        <v>25</v>
      </c>
      <c r="AK183" s="62" t="s">
        <v>8514</v>
      </c>
      <c r="AL183" s="62" t="s">
        <v>25</v>
      </c>
      <c r="AM183" s="62" t="s">
        <v>7442</v>
      </c>
      <c r="AP183" s="30"/>
      <c r="AQ183" s="251"/>
    </row>
    <row r="184" spans="1:48" s="171" customFormat="1" ht="57.75" customHeight="1">
      <c r="A184" s="308" t="s">
        <v>7543</v>
      </c>
      <c r="B184" s="47" t="s">
        <v>25</v>
      </c>
      <c r="C184" s="176" t="s">
        <v>7420</v>
      </c>
      <c r="D184" s="42" t="s">
        <v>25</v>
      </c>
      <c r="E184" s="174" t="s">
        <v>25</v>
      </c>
      <c r="F184" s="174" t="s">
        <v>25</v>
      </c>
      <c r="G184" s="174" t="s">
        <v>25</v>
      </c>
      <c r="H184" s="174" t="s">
        <v>25</v>
      </c>
      <c r="I184" s="174" t="s">
        <v>25</v>
      </c>
      <c r="J184" s="174" t="s">
        <v>25</v>
      </c>
      <c r="K184" s="175" t="s">
        <v>25</v>
      </c>
      <c r="L184" s="175" t="s">
        <v>25</v>
      </c>
      <c r="M184" s="176" t="s">
        <v>7496</v>
      </c>
      <c r="N184" s="176" t="s">
        <v>7420</v>
      </c>
      <c r="O184" s="176" t="s">
        <v>7420</v>
      </c>
      <c r="P184" s="176" t="s">
        <v>7155</v>
      </c>
      <c r="Q184" s="177" t="s">
        <v>25</v>
      </c>
      <c r="R184" s="175" t="s">
        <v>25</v>
      </c>
      <c r="S184" s="175" t="s">
        <v>25</v>
      </c>
      <c r="T184" s="176" t="s">
        <v>8030</v>
      </c>
      <c r="U184" s="176" t="s">
        <v>8030</v>
      </c>
      <c r="V184" s="176" t="s">
        <v>25</v>
      </c>
      <c r="W184" s="176" t="s">
        <v>25</v>
      </c>
      <c r="X184" s="176" t="s">
        <v>25</v>
      </c>
      <c r="Y184" s="176" t="s">
        <v>25</v>
      </c>
      <c r="Z184" s="176" t="s">
        <v>25</v>
      </c>
      <c r="AA184" s="176" t="s">
        <v>25</v>
      </c>
      <c r="AB184" s="176" t="s">
        <v>7420</v>
      </c>
      <c r="AC184" s="47" t="s">
        <v>25</v>
      </c>
      <c r="AD184" s="47" t="s">
        <v>25</v>
      </c>
      <c r="AE184" s="176" t="s">
        <v>7465</v>
      </c>
      <c r="AF184" s="42" t="s">
        <v>25</v>
      </c>
      <c r="AG184" s="42" t="s">
        <v>25</v>
      </c>
      <c r="AH184" s="176" t="s">
        <v>8416</v>
      </c>
      <c r="AI184" s="175" t="s">
        <v>25</v>
      </c>
      <c r="AJ184" s="176" t="s">
        <v>25</v>
      </c>
      <c r="AK184" s="176" t="s">
        <v>8453</v>
      </c>
      <c r="AL184" s="174" t="s">
        <v>25</v>
      </c>
      <c r="AM184" s="176" t="s">
        <v>8453</v>
      </c>
      <c r="AO184" s="217"/>
      <c r="AP184" s="172"/>
      <c r="AQ184" s="251"/>
      <c r="AT184" s="172"/>
      <c r="AU184" s="172"/>
      <c r="AV184" s="172"/>
    </row>
    <row r="185" spans="1:48" ht="21" customHeight="1">
      <c r="A185" s="86" t="s">
        <v>435</v>
      </c>
      <c r="B185" s="62" t="s">
        <v>25</v>
      </c>
      <c r="C185" s="62" t="s">
        <v>8734</v>
      </c>
      <c r="D185" s="62" t="s">
        <v>25</v>
      </c>
      <c r="E185" s="62" t="s">
        <v>25</v>
      </c>
      <c r="F185" s="62" t="s">
        <v>25</v>
      </c>
      <c r="G185" s="62" t="s">
        <v>25</v>
      </c>
      <c r="H185" s="62" t="s">
        <v>25</v>
      </c>
      <c r="I185" s="62" t="s">
        <v>25</v>
      </c>
      <c r="J185" s="62" t="s">
        <v>8627</v>
      </c>
      <c r="K185" s="63" t="s">
        <v>6569</v>
      </c>
      <c r="L185" s="63" t="s">
        <v>6569</v>
      </c>
      <c r="M185" s="63" t="s">
        <v>6569</v>
      </c>
      <c r="N185" s="200" t="s">
        <v>8786</v>
      </c>
      <c r="O185" s="62" t="s">
        <v>8734</v>
      </c>
      <c r="P185" s="63" t="s">
        <v>6752</v>
      </c>
      <c r="Q185" s="63" t="s">
        <v>25</v>
      </c>
      <c r="R185" s="63" t="s">
        <v>25</v>
      </c>
      <c r="S185" s="63" t="s">
        <v>25</v>
      </c>
      <c r="T185" s="63" t="s">
        <v>8029</v>
      </c>
      <c r="U185" s="63" t="s">
        <v>8029</v>
      </c>
      <c r="V185" s="63" t="s">
        <v>25</v>
      </c>
      <c r="W185" s="63" t="s">
        <v>25</v>
      </c>
      <c r="X185" s="63" t="s">
        <v>25</v>
      </c>
      <c r="Y185" s="62" t="s">
        <v>25</v>
      </c>
      <c r="Z185" s="62" t="s">
        <v>25</v>
      </c>
      <c r="AA185" s="62" t="s">
        <v>25</v>
      </c>
      <c r="AB185" s="62" t="s">
        <v>7418</v>
      </c>
      <c r="AC185" s="66" t="s">
        <v>8149</v>
      </c>
      <c r="AD185" s="66" t="s">
        <v>8149</v>
      </c>
      <c r="AE185" s="66" t="s">
        <v>7679</v>
      </c>
      <c r="AF185" s="63" t="s">
        <v>25</v>
      </c>
      <c r="AG185" s="63" t="s">
        <v>25</v>
      </c>
      <c r="AH185" s="62" t="s">
        <v>8417</v>
      </c>
      <c r="AI185" s="63" t="s">
        <v>25</v>
      </c>
      <c r="AJ185" s="62" t="s">
        <v>25</v>
      </c>
      <c r="AK185" s="62" t="s">
        <v>8515</v>
      </c>
      <c r="AL185" s="62" t="s">
        <v>25</v>
      </c>
      <c r="AM185" s="62" t="s">
        <v>8454</v>
      </c>
      <c r="AP185" s="30"/>
      <c r="AQ185" s="251"/>
    </row>
    <row r="186" spans="1:48" ht="12" customHeight="1">
      <c r="A186" s="93"/>
      <c r="B186" s="93"/>
      <c r="C186" s="93"/>
      <c r="D186" s="93"/>
      <c r="E186" s="93"/>
      <c r="F186" s="93"/>
      <c r="G186" s="93"/>
      <c r="H186" s="93"/>
      <c r="I186" s="93"/>
      <c r="J186" s="93"/>
      <c r="K186" s="89"/>
      <c r="L186" s="89"/>
      <c r="M186" s="89"/>
      <c r="N186" s="89"/>
      <c r="O186" s="93"/>
      <c r="P186" s="89"/>
      <c r="Q186" s="89"/>
      <c r="R186" s="89"/>
      <c r="S186" s="89"/>
      <c r="T186" s="89"/>
      <c r="U186" s="89"/>
      <c r="V186" s="89"/>
      <c r="W186" s="89"/>
      <c r="X186" s="89"/>
      <c r="Y186" s="89"/>
      <c r="Z186" s="89"/>
      <c r="AA186" s="89"/>
      <c r="AB186" s="89"/>
      <c r="AC186" s="89"/>
      <c r="AD186" s="89"/>
      <c r="AE186" s="59"/>
      <c r="AF186" s="59"/>
      <c r="AG186" s="59"/>
      <c r="AH186" s="59"/>
      <c r="AI186" s="89"/>
      <c r="AJ186" s="89"/>
      <c r="AK186" s="89"/>
      <c r="AL186" s="89"/>
      <c r="AM186" s="89"/>
      <c r="AP186" s="30"/>
    </row>
    <row r="187" spans="1:48" s="241" customFormat="1" ht="22.5" customHeight="1">
      <c r="A187" s="83" t="s">
        <v>7839</v>
      </c>
      <c r="B187" s="80" t="str">
        <f>B1</f>
        <v>ADCURI Basis-Schutz</v>
      </c>
      <c r="C187" s="80" t="str">
        <f t="shared" ref="C187:AM187" si="14">C1</f>
        <v>ADCURI Premium-Schutz</v>
      </c>
      <c r="D187" s="80" t="str">
        <f t="shared" si="14"/>
        <v>ADCURI Top-Schutz</v>
      </c>
      <c r="E187" s="80" t="str">
        <f t="shared" si="14"/>
        <v>Allianz Basis</v>
      </c>
      <c r="F187" s="80" t="str">
        <f t="shared" si="14"/>
        <v>Allianz Komfort</v>
      </c>
      <c r="G187" s="80" t="str">
        <f t="shared" si="14"/>
        <v>Allianz Premium</v>
      </c>
      <c r="H187" s="80" t="str">
        <f t="shared" si="14"/>
        <v>Alte Leipziger classic</v>
      </c>
      <c r="I187" s="80" t="str">
        <f t="shared" si="14"/>
        <v>Alte Leipziger comfort</v>
      </c>
      <c r="J187" s="80" t="str">
        <f t="shared" si="14"/>
        <v>Alte Leipziger compact</v>
      </c>
      <c r="K187" s="80" t="str">
        <f t="shared" si="14"/>
        <v>ARAG Basis</v>
      </c>
      <c r="L187" s="80" t="str">
        <f t="shared" si="14"/>
        <v>ARAG Komfort</v>
      </c>
      <c r="M187" s="80" t="str">
        <f t="shared" si="14"/>
        <v>ARAG Premium</v>
      </c>
      <c r="N187" s="80" t="str">
        <f t="shared" si="14"/>
        <v>AXA BOXflex</v>
      </c>
      <c r="O187" s="80" t="str">
        <f t="shared" si="14"/>
        <v>Barmeia Premium</v>
      </c>
      <c r="P187" s="80" t="str">
        <f t="shared" si="14"/>
        <v>Basler Ambiente Top</v>
      </c>
      <c r="Q187" s="80" t="str">
        <f t="shared" si="14"/>
        <v>Concordia Sorglos</v>
      </c>
      <c r="R187" s="80" t="str">
        <f t="shared" si="14"/>
        <v>Debeka Comfort</v>
      </c>
      <c r="S187" s="80" t="str">
        <f t="shared" si="14"/>
        <v>Debeka Comfort Plus</v>
      </c>
      <c r="T187" s="80" t="str">
        <f t="shared" si="14"/>
        <v>ERGO Best</v>
      </c>
      <c r="U187" s="80" t="str">
        <f t="shared" ref="U187" si="15">U1</f>
        <v>ERGO Smart</v>
      </c>
      <c r="V187" s="80" t="str">
        <f t="shared" si="14"/>
        <v>Gothaer Basis</v>
      </c>
      <c r="W187" s="80" t="str">
        <f t="shared" si="14"/>
        <v>Gothaer Plus</v>
      </c>
      <c r="X187" s="80" t="str">
        <f t="shared" si="14"/>
        <v>Gothaer Premium</v>
      </c>
      <c r="Y187" s="80" t="str">
        <f t="shared" si="14"/>
        <v>HK Einfach Besser</v>
      </c>
      <c r="Z187" s="80" t="str">
        <f t="shared" si="14"/>
        <v>HK Einfach Besser Plus</v>
      </c>
      <c r="AA187" s="80" t="str">
        <f t="shared" si="14"/>
        <v>HK Einfach Gut</v>
      </c>
      <c r="AB187" s="80" t="str">
        <f t="shared" si="14"/>
        <v>HK Einfach Komplett</v>
      </c>
      <c r="AC187" s="80" t="str">
        <f t="shared" si="14"/>
        <v>HUK Classic</v>
      </c>
      <c r="AD187" s="80" t="str">
        <f t="shared" si="14"/>
        <v>HUK Plus</v>
      </c>
      <c r="AE187" s="80" t="str">
        <f t="shared" si="14"/>
        <v>Interrisk XXL</v>
      </c>
      <c r="AF187" s="80" t="str">
        <f t="shared" si="14"/>
        <v>ITL Classic</v>
      </c>
      <c r="AG187" s="80" t="str">
        <f t="shared" si="14"/>
        <v>ITL Eurosecure Plus</v>
      </c>
      <c r="AH187" s="80" t="str">
        <f t="shared" si="14"/>
        <v>ITL Infinitus</v>
      </c>
      <c r="AI187" s="80" t="str">
        <f t="shared" si="14"/>
        <v>Keine</v>
      </c>
      <c r="AJ187" s="80" t="str">
        <f t="shared" si="14"/>
        <v>RUV PrivatPolice Classic</v>
      </c>
      <c r="AK187" s="80" t="str">
        <f t="shared" si="14"/>
        <v>RUV PrivatPolice Comfort</v>
      </c>
      <c r="AL187" s="80" t="str">
        <f t="shared" si="14"/>
        <v>VHV Klassik Garant</v>
      </c>
      <c r="AM187" s="80" t="str">
        <f t="shared" si="14"/>
        <v>VHV Klassik Garant Exklusiv</v>
      </c>
      <c r="AO187" s="242"/>
      <c r="AP187" s="139"/>
      <c r="AQ187" s="251"/>
      <c r="AT187" s="139"/>
      <c r="AU187" s="139"/>
      <c r="AV187" s="139"/>
    </row>
    <row r="188" spans="1:48" s="6" customFormat="1" ht="54">
      <c r="A188" s="44" t="s">
        <v>7840</v>
      </c>
      <c r="B188" s="42" t="s">
        <v>6814</v>
      </c>
      <c r="C188" s="42" t="s">
        <v>6816</v>
      </c>
      <c r="D188" s="42" t="s">
        <v>6815</v>
      </c>
      <c r="E188" s="42" t="s">
        <v>6350</v>
      </c>
      <c r="F188" s="42" t="s">
        <v>6350</v>
      </c>
      <c r="G188" s="42" t="s">
        <v>6350</v>
      </c>
      <c r="H188" s="42" t="s">
        <v>6429</v>
      </c>
      <c r="I188" s="42" t="s">
        <v>6429</v>
      </c>
      <c r="J188" s="42" t="s">
        <v>6419</v>
      </c>
      <c r="K188" s="42" t="s">
        <v>6570</v>
      </c>
      <c r="L188" s="42" t="s">
        <v>6570</v>
      </c>
      <c r="M188" s="42" t="s">
        <v>6570</v>
      </c>
      <c r="N188" s="42" t="s">
        <v>6677</v>
      </c>
      <c r="O188" s="42" t="s">
        <v>6816</v>
      </c>
      <c r="P188" s="42" t="s">
        <v>8325</v>
      </c>
      <c r="Q188" s="42" t="s">
        <v>6999</v>
      </c>
      <c r="R188" s="42" t="s">
        <v>6900</v>
      </c>
      <c r="S188" s="42" t="s">
        <v>6900</v>
      </c>
      <c r="T188" s="42" t="s">
        <v>67</v>
      </c>
      <c r="U188" s="42" t="s">
        <v>67</v>
      </c>
      <c r="V188" s="42" t="s">
        <v>7946</v>
      </c>
      <c r="W188" s="42" t="s">
        <v>7971</v>
      </c>
      <c r="X188" s="42" t="s">
        <v>7971</v>
      </c>
      <c r="Y188" s="42" t="s">
        <v>6049</v>
      </c>
      <c r="Z188" s="42" t="s">
        <v>6049</v>
      </c>
      <c r="AA188" s="42" t="s">
        <v>6049</v>
      </c>
      <c r="AB188" s="42" t="s">
        <v>6049</v>
      </c>
      <c r="AC188" s="42" t="s">
        <v>8158</v>
      </c>
      <c r="AD188" s="42" t="s">
        <v>8158</v>
      </c>
      <c r="AE188" s="42" t="s">
        <v>7680</v>
      </c>
      <c r="AF188" s="176" t="s">
        <v>8482</v>
      </c>
      <c r="AG188" s="176" t="s">
        <v>8472</v>
      </c>
      <c r="AH188" s="176" t="s">
        <v>8421</v>
      </c>
      <c r="AI188" s="47" t="s">
        <v>25</v>
      </c>
      <c r="AJ188" s="42" t="s">
        <v>6900</v>
      </c>
      <c r="AK188" s="42" t="s">
        <v>6900</v>
      </c>
      <c r="AL188" s="42" t="s">
        <v>8455</v>
      </c>
      <c r="AM188" s="42" t="s">
        <v>8455</v>
      </c>
      <c r="AO188" s="215"/>
      <c r="AP188" s="30"/>
      <c r="AQ188" s="248"/>
      <c r="AT188" s="30"/>
      <c r="AU188" s="30"/>
      <c r="AV188" s="30"/>
    </row>
    <row r="189" spans="1:48" ht="22.5" customHeight="1">
      <c r="A189" s="86" t="s">
        <v>435</v>
      </c>
      <c r="B189" s="62" t="s">
        <v>6279</v>
      </c>
      <c r="C189" s="62" t="s">
        <v>6279</v>
      </c>
      <c r="D189" s="62" t="s">
        <v>6279</v>
      </c>
      <c r="E189" s="62" t="s">
        <v>8678</v>
      </c>
      <c r="F189" s="62" t="s">
        <v>8678</v>
      </c>
      <c r="G189" s="62" t="s">
        <v>8678</v>
      </c>
      <c r="H189" s="62" t="s">
        <v>8634</v>
      </c>
      <c r="I189" s="62" t="s">
        <v>8634</v>
      </c>
      <c r="J189" s="62" t="s">
        <v>8634</v>
      </c>
      <c r="K189" s="63" t="s">
        <v>6571</v>
      </c>
      <c r="L189" s="63" t="s">
        <v>2302</v>
      </c>
      <c r="M189" s="63" t="s">
        <v>2302</v>
      </c>
      <c r="N189" s="200" t="s">
        <v>6670</v>
      </c>
      <c r="O189" s="62" t="s">
        <v>6279</v>
      </c>
      <c r="P189" s="63" t="s">
        <v>6758</v>
      </c>
      <c r="Q189" s="63" t="s">
        <v>7002</v>
      </c>
      <c r="R189" s="63" t="s">
        <v>5144</v>
      </c>
      <c r="S189" s="63" t="s">
        <v>5144</v>
      </c>
      <c r="T189" s="63" t="s">
        <v>8767</v>
      </c>
      <c r="U189" s="63" t="s">
        <v>8767</v>
      </c>
      <c r="V189" s="111" t="s">
        <v>7945</v>
      </c>
      <c r="W189" s="118" t="s">
        <v>7972</v>
      </c>
      <c r="X189" s="118" t="s">
        <v>7972</v>
      </c>
      <c r="Y189" s="62" t="s">
        <v>6051</v>
      </c>
      <c r="Z189" s="62" t="s">
        <v>6051</v>
      </c>
      <c r="AA189" s="62" t="s">
        <v>6051</v>
      </c>
      <c r="AB189" s="62" t="s">
        <v>6051</v>
      </c>
      <c r="AC189" s="66" t="s">
        <v>8153</v>
      </c>
      <c r="AD189" s="66" t="s">
        <v>8153</v>
      </c>
      <c r="AE189" s="66" t="s">
        <v>7684</v>
      </c>
      <c r="AF189" s="63" t="s">
        <v>8419</v>
      </c>
      <c r="AG189" s="63" t="s">
        <v>8419</v>
      </c>
      <c r="AH189" s="63" t="s">
        <v>8419</v>
      </c>
      <c r="AI189" s="63" t="s">
        <v>25</v>
      </c>
      <c r="AJ189" s="62" t="s">
        <v>8243</v>
      </c>
      <c r="AK189" s="62" t="s">
        <v>8243</v>
      </c>
      <c r="AL189" s="62" t="s">
        <v>5917</v>
      </c>
      <c r="AM189" s="62" t="s">
        <v>5917</v>
      </c>
      <c r="AP189" s="30"/>
      <c r="AQ189" s="251"/>
    </row>
    <row r="190" spans="1:48" s="6" customFormat="1" ht="30" customHeight="1">
      <c r="A190" s="44" t="s">
        <v>1872</v>
      </c>
      <c r="B190" s="42" t="s">
        <v>7831</v>
      </c>
      <c r="C190" s="42" t="s">
        <v>6817</v>
      </c>
      <c r="D190" s="42" t="s">
        <v>7831</v>
      </c>
      <c r="E190" s="42" t="s">
        <v>6351</v>
      </c>
      <c r="F190" s="42" t="s">
        <v>6351</v>
      </c>
      <c r="G190" s="42" t="s">
        <v>6351</v>
      </c>
      <c r="H190" s="42" t="s">
        <v>6817</v>
      </c>
      <c r="I190" s="42" t="s">
        <v>6817</v>
      </c>
      <c r="J190" s="42" t="s">
        <v>6351</v>
      </c>
      <c r="K190" s="42" t="s">
        <v>6574</v>
      </c>
      <c r="L190" s="42" t="s">
        <v>6574</v>
      </c>
      <c r="M190" s="42" t="s">
        <v>6572</v>
      </c>
      <c r="N190" s="42" t="s">
        <v>6678</v>
      </c>
      <c r="O190" s="42" t="s">
        <v>6817</v>
      </c>
      <c r="P190" s="42" t="s">
        <v>6753</v>
      </c>
      <c r="Q190" s="42" t="s">
        <v>6753</v>
      </c>
      <c r="R190" s="42" t="s">
        <v>6678</v>
      </c>
      <c r="S190" s="42" t="s">
        <v>6678</v>
      </c>
      <c r="T190" s="42" t="s">
        <v>6678</v>
      </c>
      <c r="U190" s="42" t="s">
        <v>6678</v>
      </c>
      <c r="V190" s="42" t="s">
        <v>7947</v>
      </c>
      <c r="W190" s="42" t="s">
        <v>7947</v>
      </c>
      <c r="X190" s="42" t="s">
        <v>7947</v>
      </c>
      <c r="Y190" s="42" t="s">
        <v>40</v>
      </c>
      <c r="Z190" s="42" t="s">
        <v>40</v>
      </c>
      <c r="AA190" s="42" t="s">
        <v>40</v>
      </c>
      <c r="AB190" s="42" t="s">
        <v>40</v>
      </c>
      <c r="AC190" s="42" t="s">
        <v>8157</v>
      </c>
      <c r="AD190" s="42" t="s">
        <v>8157</v>
      </c>
      <c r="AE190" s="42" t="s">
        <v>7681</v>
      </c>
      <c r="AF190" s="42" t="s">
        <v>8242</v>
      </c>
      <c r="AG190" s="42" t="s">
        <v>8420</v>
      </c>
      <c r="AH190" s="42" t="s">
        <v>8420</v>
      </c>
      <c r="AI190" s="47" t="s">
        <v>25</v>
      </c>
      <c r="AJ190" s="42" t="s">
        <v>8242</v>
      </c>
      <c r="AK190" s="42" t="s">
        <v>8242</v>
      </c>
      <c r="AL190" s="42" t="s">
        <v>7820</v>
      </c>
      <c r="AM190" s="42" t="s">
        <v>7820</v>
      </c>
      <c r="AO190" s="215"/>
      <c r="AP190" s="30"/>
      <c r="AQ190" s="251"/>
      <c r="AT190" s="30"/>
      <c r="AU190" s="30"/>
      <c r="AV190" s="30"/>
    </row>
    <row r="191" spans="1:48" ht="11.25" customHeight="1">
      <c r="A191" s="86" t="s">
        <v>435</v>
      </c>
      <c r="B191" s="62" t="s">
        <v>6279</v>
      </c>
      <c r="C191" s="62" t="s">
        <v>6279</v>
      </c>
      <c r="D191" s="62" t="s">
        <v>6279</v>
      </c>
      <c r="E191" s="62" t="s">
        <v>8678</v>
      </c>
      <c r="F191" s="62" t="s">
        <v>8678</v>
      </c>
      <c r="G191" s="62" t="s">
        <v>8678</v>
      </c>
      <c r="H191" s="62" t="s">
        <v>8634</v>
      </c>
      <c r="I191" s="62" t="s">
        <v>8634</v>
      </c>
      <c r="J191" s="62" t="s">
        <v>8634</v>
      </c>
      <c r="K191" s="63" t="s">
        <v>6573</v>
      </c>
      <c r="L191" s="63" t="s">
        <v>6573</v>
      </c>
      <c r="M191" s="63" t="s">
        <v>6573</v>
      </c>
      <c r="N191" s="200" t="s">
        <v>6671</v>
      </c>
      <c r="O191" s="62" t="s">
        <v>6279</v>
      </c>
      <c r="P191" s="63" t="s">
        <v>6754</v>
      </c>
      <c r="Q191" s="63" t="s">
        <v>7000</v>
      </c>
      <c r="R191" s="63" t="s">
        <v>5145</v>
      </c>
      <c r="S191" s="63" t="s">
        <v>5145</v>
      </c>
      <c r="T191" s="63" t="s">
        <v>8767</v>
      </c>
      <c r="U191" s="63" t="s">
        <v>8767</v>
      </c>
      <c r="V191" s="111" t="s">
        <v>7948</v>
      </c>
      <c r="W191" s="111" t="s">
        <v>7948</v>
      </c>
      <c r="X191" s="111" t="s">
        <v>7948</v>
      </c>
      <c r="Y191" s="62" t="s">
        <v>6050</v>
      </c>
      <c r="Z191" s="62" t="s">
        <v>6050</v>
      </c>
      <c r="AA191" s="62" t="s">
        <v>6050</v>
      </c>
      <c r="AB191" s="62" t="s">
        <v>6050</v>
      </c>
      <c r="AC191" s="66" t="s">
        <v>8154</v>
      </c>
      <c r="AD191" s="66" t="s">
        <v>8154</v>
      </c>
      <c r="AE191" s="66" t="s">
        <v>7683</v>
      </c>
      <c r="AF191" s="63" t="s">
        <v>8419</v>
      </c>
      <c r="AG191" s="63" t="s">
        <v>8419</v>
      </c>
      <c r="AH191" s="63" t="s">
        <v>8419</v>
      </c>
      <c r="AI191" s="63" t="s">
        <v>25</v>
      </c>
      <c r="AJ191" s="62" t="s">
        <v>8240</v>
      </c>
      <c r="AK191" s="62" t="s">
        <v>8240</v>
      </c>
      <c r="AL191" s="62" t="s">
        <v>5914</v>
      </c>
      <c r="AM191" s="62" t="s">
        <v>5914</v>
      </c>
      <c r="AP191" s="30"/>
      <c r="AQ191" s="251"/>
    </row>
    <row r="192" spans="1:48" s="6" customFormat="1" ht="32.25" customHeight="1">
      <c r="A192" s="44" t="s">
        <v>1096</v>
      </c>
      <c r="B192" s="47" t="s">
        <v>4213</v>
      </c>
      <c r="C192" s="42" t="s">
        <v>7832</v>
      </c>
      <c r="D192" s="47" t="s">
        <v>4213</v>
      </c>
      <c r="E192" s="42" t="s">
        <v>7835</v>
      </c>
      <c r="F192" s="42" t="s">
        <v>7835</v>
      </c>
      <c r="G192" s="42" t="s">
        <v>7835</v>
      </c>
      <c r="H192" s="42" t="s">
        <v>7836</v>
      </c>
      <c r="I192" s="42" t="s">
        <v>7836</v>
      </c>
      <c r="J192" s="42" t="s">
        <v>7837</v>
      </c>
      <c r="K192" s="42" t="s">
        <v>7838</v>
      </c>
      <c r="L192" s="42" t="s">
        <v>7838</v>
      </c>
      <c r="M192" s="42" t="s">
        <v>7838</v>
      </c>
      <c r="N192" s="42" t="s">
        <v>67</v>
      </c>
      <c r="O192" s="42" t="s">
        <v>7832</v>
      </c>
      <c r="P192" s="42" t="s">
        <v>7758</v>
      </c>
      <c r="Q192" s="42" t="s">
        <v>67</v>
      </c>
      <c r="R192" s="42" t="s">
        <v>67</v>
      </c>
      <c r="S192" s="42" t="s">
        <v>67</v>
      </c>
      <c r="T192" s="42" t="s">
        <v>67</v>
      </c>
      <c r="U192" s="42" t="s">
        <v>67</v>
      </c>
      <c r="V192" s="42" t="s">
        <v>7950</v>
      </c>
      <c r="W192" s="42" t="s">
        <v>7950</v>
      </c>
      <c r="X192" s="42" t="s">
        <v>7950</v>
      </c>
      <c r="Y192" s="42" t="s">
        <v>7758</v>
      </c>
      <c r="Z192" s="42" t="s">
        <v>7758</v>
      </c>
      <c r="AA192" s="42" t="s">
        <v>7758</v>
      </c>
      <c r="AB192" s="42" t="s">
        <v>40</v>
      </c>
      <c r="AC192" s="47" t="s">
        <v>67</v>
      </c>
      <c r="AD192" s="47" t="s">
        <v>67</v>
      </c>
      <c r="AE192" s="42" t="s">
        <v>7686</v>
      </c>
      <c r="AF192" s="42" t="s">
        <v>67</v>
      </c>
      <c r="AG192" s="42" t="s">
        <v>8422</v>
      </c>
      <c r="AH192" s="42" t="s">
        <v>8422</v>
      </c>
      <c r="AI192" s="47" t="s">
        <v>25</v>
      </c>
      <c r="AJ192" s="42" t="s">
        <v>67</v>
      </c>
      <c r="AK192" s="42" t="s">
        <v>67</v>
      </c>
      <c r="AL192" s="42" t="s">
        <v>7838</v>
      </c>
      <c r="AM192" s="42" t="s">
        <v>7838</v>
      </c>
      <c r="AO192" s="215"/>
      <c r="AP192" s="30"/>
      <c r="AQ192" s="248"/>
      <c r="AT192" s="30"/>
      <c r="AU192" s="30"/>
      <c r="AV192" s="30"/>
    </row>
    <row r="193" spans="1:48" ht="11.25" customHeight="1">
      <c r="A193" s="86" t="s">
        <v>435</v>
      </c>
      <c r="B193" s="62" t="s">
        <v>6279</v>
      </c>
      <c r="C193" s="62" t="s">
        <v>6279</v>
      </c>
      <c r="D193" s="62" t="s">
        <v>6279</v>
      </c>
      <c r="E193" s="62" t="s">
        <v>8678</v>
      </c>
      <c r="F193" s="62" t="s">
        <v>8678</v>
      </c>
      <c r="G193" s="62" t="s">
        <v>8678</v>
      </c>
      <c r="H193" s="62" t="s">
        <v>8634</v>
      </c>
      <c r="I193" s="62" t="s">
        <v>8634</v>
      </c>
      <c r="J193" s="62" t="s">
        <v>8634</v>
      </c>
      <c r="K193" s="63" t="s">
        <v>6577</v>
      </c>
      <c r="L193" s="63" t="s">
        <v>6577</v>
      </c>
      <c r="M193" s="63" t="s">
        <v>6577</v>
      </c>
      <c r="N193" s="200" t="s">
        <v>6672</v>
      </c>
      <c r="O193" s="62" t="s">
        <v>6279</v>
      </c>
      <c r="P193" s="63" t="s">
        <v>6754</v>
      </c>
      <c r="Q193" s="63" t="s">
        <v>7001</v>
      </c>
      <c r="R193" s="63" t="s">
        <v>5146</v>
      </c>
      <c r="S193" s="63" t="s">
        <v>5146</v>
      </c>
      <c r="T193" s="63" t="s">
        <v>8767</v>
      </c>
      <c r="U193" s="63" t="s">
        <v>8767</v>
      </c>
      <c r="V193" s="111" t="s">
        <v>7951</v>
      </c>
      <c r="W193" s="111" t="s">
        <v>7951</v>
      </c>
      <c r="X193" s="111" t="s">
        <v>7951</v>
      </c>
      <c r="Y193" s="62" t="s">
        <v>6052</v>
      </c>
      <c r="Z193" s="62" t="s">
        <v>6052</v>
      </c>
      <c r="AA193" s="62" t="s">
        <v>6052</v>
      </c>
      <c r="AB193" s="62" t="s">
        <v>6052</v>
      </c>
      <c r="AC193" s="66" t="s">
        <v>8152</v>
      </c>
      <c r="AD193" s="66" t="s">
        <v>8152</v>
      </c>
      <c r="AE193" s="66" t="s">
        <v>7692</v>
      </c>
      <c r="AF193" s="63" t="s">
        <v>8419</v>
      </c>
      <c r="AG193" s="63" t="s">
        <v>8419</v>
      </c>
      <c r="AH193" s="63" t="s">
        <v>8419</v>
      </c>
      <c r="AI193" s="63" t="s">
        <v>25</v>
      </c>
      <c r="AJ193" s="62" t="s">
        <v>8241</v>
      </c>
      <c r="AK193" s="62" t="s">
        <v>8241</v>
      </c>
      <c r="AL193" s="62" t="s">
        <v>5916</v>
      </c>
      <c r="AM193" s="62" t="s">
        <v>5916</v>
      </c>
      <c r="AP193" s="30"/>
      <c r="AQ193" s="251"/>
    </row>
    <row r="194" spans="1:48" s="6" customFormat="1" ht="22.5" customHeight="1">
      <c r="A194" s="44" t="s">
        <v>7822</v>
      </c>
      <c r="B194" s="47" t="s">
        <v>67</v>
      </c>
      <c r="C194" s="47" t="s">
        <v>67</v>
      </c>
      <c r="D194" s="47" t="s">
        <v>67</v>
      </c>
      <c r="E194" s="42" t="s">
        <v>67</v>
      </c>
      <c r="F194" s="42" t="s">
        <v>67</v>
      </c>
      <c r="G194" s="42" t="s">
        <v>67</v>
      </c>
      <c r="H194" s="47" t="s">
        <v>67</v>
      </c>
      <c r="I194" s="47" t="s">
        <v>67</v>
      </c>
      <c r="J194" s="47" t="s">
        <v>67</v>
      </c>
      <c r="K194" s="47" t="s">
        <v>67</v>
      </c>
      <c r="L194" s="47" t="s">
        <v>67</v>
      </c>
      <c r="M194" s="47" t="s">
        <v>67</v>
      </c>
      <c r="N194" s="42" t="s">
        <v>67</v>
      </c>
      <c r="O194" s="47" t="s">
        <v>67</v>
      </c>
      <c r="P194" s="42" t="s">
        <v>67</v>
      </c>
      <c r="Q194" s="42" t="s">
        <v>7003</v>
      </c>
      <c r="R194" s="47" t="s">
        <v>67</v>
      </c>
      <c r="S194" s="47" t="s">
        <v>67</v>
      </c>
      <c r="T194" s="42" t="s">
        <v>67</v>
      </c>
      <c r="U194" s="42" t="s">
        <v>67</v>
      </c>
      <c r="V194" s="42" t="s">
        <v>67</v>
      </c>
      <c r="W194" s="42" t="s">
        <v>67</v>
      </c>
      <c r="X194" s="42" t="s">
        <v>67</v>
      </c>
      <c r="Y194" s="42" t="s">
        <v>40</v>
      </c>
      <c r="Z194" s="42" t="s">
        <v>40</v>
      </c>
      <c r="AA194" s="42" t="s">
        <v>40</v>
      </c>
      <c r="AB194" s="42" t="s">
        <v>40</v>
      </c>
      <c r="AC194" s="47" t="s">
        <v>67</v>
      </c>
      <c r="AD194" s="47" t="s">
        <v>67</v>
      </c>
      <c r="AE194" s="42" t="s">
        <v>7686</v>
      </c>
      <c r="AF194" s="42" t="s">
        <v>67</v>
      </c>
      <c r="AG194" s="42" t="s">
        <v>8422</v>
      </c>
      <c r="AH194" s="42" t="s">
        <v>8422</v>
      </c>
      <c r="AI194" s="47" t="s">
        <v>25</v>
      </c>
      <c r="AJ194" s="42" t="s">
        <v>67</v>
      </c>
      <c r="AK194" s="42" t="s">
        <v>67</v>
      </c>
      <c r="AL194" s="42" t="s">
        <v>67</v>
      </c>
      <c r="AM194" s="42" t="s">
        <v>67</v>
      </c>
      <c r="AO194" s="215"/>
      <c r="AP194" s="30"/>
      <c r="AQ194" s="248"/>
      <c r="AT194" s="30"/>
      <c r="AU194" s="30"/>
      <c r="AV194" s="30"/>
    </row>
    <row r="195" spans="1:48" ht="11.25" customHeight="1">
      <c r="A195" s="86" t="s">
        <v>435</v>
      </c>
      <c r="B195" s="62" t="s">
        <v>6279</v>
      </c>
      <c r="C195" s="62" t="s">
        <v>6279</v>
      </c>
      <c r="D195" s="62" t="s">
        <v>6279</v>
      </c>
      <c r="E195" s="62" t="s">
        <v>8678</v>
      </c>
      <c r="F195" s="62" t="s">
        <v>8678</v>
      </c>
      <c r="G195" s="62" t="s">
        <v>8678</v>
      </c>
      <c r="H195" s="62" t="s">
        <v>8634</v>
      </c>
      <c r="I195" s="62" t="s">
        <v>8634</v>
      </c>
      <c r="J195" s="62" t="s">
        <v>8634</v>
      </c>
      <c r="K195" s="63" t="s">
        <v>6581</v>
      </c>
      <c r="L195" s="63" t="s">
        <v>6581</v>
      </c>
      <c r="M195" s="63" t="s">
        <v>6581</v>
      </c>
      <c r="N195" s="200" t="s">
        <v>6671</v>
      </c>
      <c r="O195" s="62" t="s">
        <v>6279</v>
      </c>
      <c r="P195" s="63" t="s">
        <v>6754</v>
      </c>
      <c r="Q195" s="63" t="s">
        <v>7002</v>
      </c>
      <c r="R195" s="63" t="s">
        <v>3739</v>
      </c>
      <c r="S195" s="63" t="s">
        <v>3739</v>
      </c>
      <c r="T195" s="63" t="s">
        <v>8767</v>
      </c>
      <c r="U195" s="63" t="s">
        <v>8767</v>
      </c>
      <c r="V195" s="111" t="s">
        <v>7952</v>
      </c>
      <c r="W195" s="111" t="s">
        <v>7952</v>
      </c>
      <c r="X195" s="111" t="s">
        <v>7952</v>
      </c>
      <c r="Y195" s="62" t="s">
        <v>6052</v>
      </c>
      <c r="Z195" s="62" t="s">
        <v>6052</v>
      </c>
      <c r="AA195" s="62" t="s">
        <v>6052</v>
      </c>
      <c r="AB195" s="62" t="s">
        <v>6052</v>
      </c>
      <c r="AC195" s="66" t="s">
        <v>8152</v>
      </c>
      <c r="AD195" s="66" t="s">
        <v>8152</v>
      </c>
      <c r="AE195" s="66" t="s">
        <v>7689</v>
      </c>
      <c r="AF195" s="63" t="s">
        <v>8483</v>
      </c>
      <c r="AG195" s="63" t="s">
        <v>8483</v>
      </c>
      <c r="AH195" s="63" t="s">
        <v>8483</v>
      </c>
      <c r="AI195" s="63" t="s">
        <v>25</v>
      </c>
      <c r="AJ195" s="62" t="s">
        <v>8241</v>
      </c>
      <c r="AK195" s="62" t="s">
        <v>8241</v>
      </c>
      <c r="AL195" s="62" t="s">
        <v>5918</v>
      </c>
      <c r="AM195" s="62" t="s">
        <v>5918</v>
      </c>
      <c r="AP195" s="30"/>
      <c r="AQ195" s="251"/>
    </row>
    <row r="196" spans="1:48" s="6" customFormat="1" ht="30" customHeight="1">
      <c r="A196" s="44" t="s">
        <v>1873</v>
      </c>
      <c r="B196" s="42" t="s">
        <v>7831</v>
      </c>
      <c r="C196" s="42" t="s">
        <v>6808</v>
      </c>
      <c r="D196" s="42" t="s">
        <v>7831</v>
      </c>
      <c r="E196" s="42" t="s">
        <v>6351</v>
      </c>
      <c r="F196" s="42" t="s">
        <v>6351</v>
      </c>
      <c r="G196" s="42" t="s">
        <v>6351</v>
      </c>
      <c r="H196" s="42" t="s">
        <v>6430</v>
      </c>
      <c r="I196" s="42" t="s">
        <v>6430</v>
      </c>
      <c r="J196" s="42" t="s">
        <v>6351</v>
      </c>
      <c r="K196" s="42" t="s">
        <v>6574</v>
      </c>
      <c r="L196" s="42" t="s">
        <v>6574</v>
      </c>
      <c r="M196" s="42" t="s">
        <v>6574</v>
      </c>
      <c r="N196" s="42" t="s">
        <v>67</v>
      </c>
      <c r="O196" s="42" t="s">
        <v>6808</v>
      </c>
      <c r="P196" s="42" t="s">
        <v>6753</v>
      </c>
      <c r="Q196" s="42" t="s">
        <v>6753</v>
      </c>
      <c r="R196" s="42" t="s">
        <v>7075</v>
      </c>
      <c r="S196" s="42" t="s">
        <v>7075</v>
      </c>
      <c r="T196" s="42" t="s">
        <v>8035</v>
      </c>
      <c r="U196" s="42" t="s">
        <v>8035</v>
      </c>
      <c r="V196" s="42" t="s">
        <v>7947</v>
      </c>
      <c r="W196" s="42" t="s">
        <v>7947</v>
      </c>
      <c r="X196" s="42" t="s">
        <v>7947</v>
      </c>
      <c r="Y196" s="42" t="s">
        <v>40</v>
      </c>
      <c r="Z196" s="42" t="s">
        <v>40</v>
      </c>
      <c r="AA196" s="42" t="s">
        <v>40</v>
      </c>
      <c r="AB196" s="42" t="s">
        <v>40</v>
      </c>
      <c r="AC196" s="42" t="s">
        <v>8150</v>
      </c>
      <c r="AD196" s="42" t="s">
        <v>8150</v>
      </c>
      <c r="AE196" s="42" t="s">
        <v>7681</v>
      </c>
      <c r="AF196" s="42" t="s">
        <v>67</v>
      </c>
      <c r="AG196" s="42" t="s">
        <v>8420</v>
      </c>
      <c r="AH196" s="42" t="s">
        <v>8420</v>
      </c>
      <c r="AI196" s="47" t="s">
        <v>25</v>
      </c>
      <c r="AJ196" s="42" t="s">
        <v>8242</v>
      </c>
      <c r="AK196" s="42" t="s">
        <v>8242</v>
      </c>
      <c r="AL196" s="42" t="s">
        <v>7820</v>
      </c>
      <c r="AM196" s="42" t="s">
        <v>7820</v>
      </c>
      <c r="AO196" s="215"/>
      <c r="AP196" s="30"/>
      <c r="AQ196" s="251"/>
      <c r="AT196" s="30"/>
      <c r="AU196" s="30"/>
      <c r="AV196" s="30"/>
    </row>
    <row r="197" spans="1:48" ht="11.25" customHeight="1">
      <c r="A197" s="86" t="s">
        <v>435</v>
      </c>
      <c r="B197" s="62" t="s">
        <v>6279</v>
      </c>
      <c r="C197" s="62" t="s">
        <v>6279</v>
      </c>
      <c r="D197" s="62" t="s">
        <v>6279</v>
      </c>
      <c r="E197" s="62" t="s">
        <v>8678</v>
      </c>
      <c r="F197" s="62" t="s">
        <v>8678</v>
      </c>
      <c r="G197" s="62" t="s">
        <v>8678</v>
      </c>
      <c r="H197" s="62" t="s">
        <v>8634</v>
      </c>
      <c r="I197" s="62" t="s">
        <v>8634</v>
      </c>
      <c r="J197" s="62" t="s">
        <v>8634</v>
      </c>
      <c r="K197" s="63" t="s">
        <v>6573</v>
      </c>
      <c r="L197" s="63" t="s">
        <v>6573</v>
      </c>
      <c r="M197" s="63" t="s">
        <v>6573</v>
      </c>
      <c r="N197" s="200" t="s">
        <v>6671</v>
      </c>
      <c r="O197" s="62" t="s">
        <v>6279</v>
      </c>
      <c r="P197" s="63" t="s">
        <v>6754</v>
      </c>
      <c r="Q197" s="63" t="s">
        <v>7000</v>
      </c>
      <c r="R197" s="63" t="s">
        <v>7074</v>
      </c>
      <c r="S197" s="63" t="s">
        <v>7074</v>
      </c>
      <c r="T197" s="63" t="s">
        <v>8767</v>
      </c>
      <c r="U197" s="63" t="s">
        <v>8767</v>
      </c>
      <c r="V197" s="111" t="s">
        <v>7948</v>
      </c>
      <c r="W197" s="111" t="s">
        <v>7948</v>
      </c>
      <c r="X197" s="111" t="s">
        <v>7948</v>
      </c>
      <c r="Y197" s="62" t="s">
        <v>6050</v>
      </c>
      <c r="Z197" s="62" t="s">
        <v>6050</v>
      </c>
      <c r="AA197" s="62" t="s">
        <v>6050</v>
      </c>
      <c r="AB197" s="62" t="s">
        <v>6050</v>
      </c>
      <c r="AC197" s="66" t="s">
        <v>8151</v>
      </c>
      <c r="AD197" s="66" t="s">
        <v>8151</v>
      </c>
      <c r="AE197" s="66" t="s">
        <v>7683</v>
      </c>
      <c r="AF197" s="63" t="s">
        <v>8419</v>
      </c>
      <c r="AG197" s="63" t="s">
        <v>8419</v>
      </c>
      <c r="AH197" s="63" t="s">
        <v>8419</v>
      </c>
      <c r="AI197" s="63" t="s">
        <v>25</v>
      </c>
      <c r="AJ197" s="62" t="s">
        <v>8240</v>
      </c>
      <c r="AK197" s="62" t="s">
        <v>8240</v>
      </c>
      <c r="AL197" s="62" t="s">
        <v>5914</v>
      </c>
      <c r="AM197" s="62" t="s">
        <v>5914</v>
      </c>
      <c r="AP197" s="30"/>
    </row>
    <row r="198" spans="1:48" s="6" customFormat="1" ht="30" customHeight="1">
      <c r="A198" s="44" t="s">
        <v>7841</v>
      </c>
      <c r="B198" s="42" t="s">
        <v>8736</v>
      </c>
      <c r="C198" s="42" t="s">
        <v>8736</v>
      </c>
      <c r="D198" s="42" t="s">
        <v>8736</v>
      </c>
      <c r="E198" s="42" t="s">
        <v>6355</v>
      </c>
      <c r="F198" s="42" t="s">
        <v>6355</v>
      </c>
      <c r="G198" s="42" t="s">
        <v>6355</v>
      </c>
      <c r="H198" s="42" t="s">
        <v>6431</v>
      </c>
      <c r="I198" s="42" t="s">
        <v>6431</v>
      </c>
      <c r="J198" s="42" t="s">
        <v>6355</v>
      </c>
      <c r="K198" s="42" t="s">
        <v>6575</v>
      </c>
      <c r="L198" s="42" t="s">
        <v>6575</v>
      </c>
      <c r="M198" s="42" t="s">
        <v>6575</v>
      </c>
      <c r="N198" s="42" t="s">
        <v>6677</v>
      </c>
      <c r="O198" s="42" t="s">
        <v>8736</v>
      </c>
      <c r="P198" s="42" t="s">
        <v>6756</v>
      </c>
      <c r="Q198" s="42" t="s">
        <v>7004</v>
      </c>
      <c r="R198" s="42" t="s">
        <v>7077</v>
      </c>
      <c r="S198" s="42" t="s">
        <v>7077</v>
      </c>
      <c r="T198" s="42" t="s">
        <v>6355</v>
      </c>
      <c r="U198" s="42" t="s">
        <v>6355</v>
      </c>
      <c r="V198" s="42" t="s">
        <v>7004</v>
      </c>
      <c r="W198" s="42" t="s">
        <v>7004</v>
      </c>
      <c r="X198" s="42" t="s">
        <v>7004</v>
      </c>
      <c r="Y198" s="42" t="s">
        <v>40</v>
      </c>
      <c r="Z198" s="42" t="s">
        <v>40</v>
      </c>
      <c r="AA198" s="42" t="s">
        <v>40</v>
      </c>
      <c r="AB198" s="42" t="s">
        <v>40</v>
      </c>
      <c r="AC198" s="42" t="s">
        <v>8156</v>
      </c>
      <c r="AD198" s="42" t="s">
        <v>8156</v>
      </c>
      <c r="AE198" s="42" t="s">
        <v>7686</v>
      </c>
      <c r="AF198" s="42" t="s">
        <v>67</v>
      </c>
      <c r="AG198" s="42" t="s">
        <v>8422</v>
      </c>
      <c r="AH198" s="42" t="s">
        <v>8422</v>
      </c>
      <c r="AI198" s="47" t="s">
        <v>25</v>
      </c>
      <c r="AJ198" s="42" t="s">
        <v>6355</v>
      </c>
      <c r="AK198" s="42" t="s">
        <v>6355</v>
      </c>
      <c r="AL198" s="42" t="s">
        <v>7821</v>
      </c>
      <c r="AM198" s="42" t="s">
        <v>7821</v>
      </c>
      <c r="AO198" s="215"/>
      <c r="AP198" s="30"/>
      <c r="AQ198" s="251"/>
      <c r="AT198" s="30"/>
      <c r="AU198" s="30"/>
      <c r="AV198" s="30"/>
    </row>
    <row r="199" spans="1:48" ht="11.25" customHeight="1">
      <c r="A199" s="86" t="s">
        <v>435</v>
      </c>
      <c r="B199" s="62" t="s">
        <v>6279</v>
      </c>
      <c r="C199" s="62" t="s">
        <v>6279</v>
      </c>
      <c r="D199" s="62" t="s">
        <v>6279</v>
      </c>
      <c r="E199" s="62" t="s">
        <v>8678</v>
      </c>
      <c r="F199" s="62" t="s">
        <v>8678</v>
      </c>
      <c r="G199" s="62" t="s">
        <v>8678</v>
      </c>
      <c r="H199" s="62" t="s">
        <v>8634</v>
      </c>
      <c r="I199" s="62" t="s">
        <v>8634</v>
      </c>
      <c r="J199" s="62" t="s">
        <v>8634</v>
      </c>
      <c r="K199" s="63" t="s">
        <v>6576</v>
      </c>
      <c r="L199" s="63" t="s">
        <v>6576</v>
      </c>
      <c r="M199" s="63" t="s">
        <v>6576</v>
      </c>
      <c r="N199" s="200" t="s">
        <v>6673</v>
      </c>
      <c r="O199" s="62" t="s">
        <v>6279</v>
      </c>
      <c r="P199" s="63" t="s">
        <v>6755</v>
      </c>
      <c r="Q199" s="63" t="s">
        <v>7005</v>
      </c>
      <c r="R199" s="63" t="s">
        <v>7076</v>
      </c>
      <c r="S199" s="63" t="s">
        <v>7076</v>
      </c>
      <c r="T199" s="63" t="s">
        <v>8767</v>
      </c>
      <c r="U199" s="63" t="s">
        <v>8767</v>
      </c>
      <c r="V199" s="111" t="s">
        <v>7949</v>
      </c>
      <c r="W199" s="111" t="s">
        <v>7949</v>
      </c>
      <c r="X199" s="111" t="s">
        <v>7949</v>
      </c>
      <c r="Y199" s="62" t="s">
        <v>6050</v>
      </c>
      <c r="Z199" s="62" t="s">
        <v>6050</v>
      </c>
      <c r="AA199" s="62" t="s">
        <v>6050</v>
      </c>
      <c r="AB199" s="62" t="s">
        <v>6050</v>
      </c>
      <c r="AC199" s="66" t="s">
        <v>8155</v>
      </c>
      <c r="AD199" s="66" t="s">
        <v>8155</v>
      </c>
      <c r="AE199" s="66" t="s">
        <v>7690</v>
      </c>
      <c r="AF199" s="63" t="s">
        <v>8419</v>
      </c>
      <c r="AG199" s="63" t="s">
        <v>8419</v>
      </c>
      <c r="AH199" s="63" t="s">
        <v>8419</v>
      </c>
      <c r="AI199" s="63" t="s">
        <v>25</v>
      </c>
      <c r="AJ199" s="62" t="s">
        <v>8244</v>
      </c>
      <c r="AK199" s="62" t="s">
        <v>8244</v>
      </c>
      <c r="AL199" s="62" t="s">
        <v>5915</v>
      </c>
      <c r="AM199" s="62" t="s">
        <v>5915</v>
      </c>
      <c r="AP199" s="30"/>
      <c r="AQ199" s="251"/>
    </row>
    <row r="200" spans="1:48" s="6" customFormat="1" ht="30" customHeight="1">
      <c r="A200" s="165" t="s">
        <v>48</v>
      </c>
      <c r="B200" s="42" t="s">
        <v>25</v>
      </c>
      <c r="C200" s="42" t="s">
        <v>7118</v>
      </c>
      <c r="D200" s="42" t="s">
        <v>7118</v>
      </c>
      <c r="E200" s="110" t="s">
        <v>6357</v>
      </c>
      <c r="F200" s="110" t="s">
        <v>6357</v>
      </c>
      <c r="G200" s="110" t="s">
        <v>6357</v>
      </c>
      <c r="H200" s="110" t="s">
        <v>6432</v>
      </c>
      <c r="I200" s="110" t="s">
        <v>6432</v>
      </c>
      <c r="J200" s="110" t="s">
        <v>6357</v>
      </c>
      <c r="K200" s="42" t="s">
        <v>6575</v>
      </c>
      <c r="L200" s="42" t="s">
        <v>6575</v>
      </c>
      <c r="M200" s="42" t="s">
        <v>6575</v>
      </c>
      <c r="N200" s="42" t="s">
        <v>67</v>
      </c>
      <c r="O200" s="42" t="s">
        <v>7118</v>
      </c>
      <c r="P200" s="42" t="s">
        <v>6756</v>
      </c>
      <c r="Q200" s="42" t="s">
        <v>7006</v>
      </c>
      <c r="R200" s="108" t="s">
        <v>67</v>
      </c>
      <c r="S200" s="108" t="s">
        <v>67</v>
      </c>
      <c r="T200" s="42" t="s">
        <v>6355</v>
      </c>
      <c r="U200" s="42" t="s">
        <v>6355</v>
      </c>
      <c r="V200" s="42" t="s">
        <v>7004</v>
      </c>
      <c r="W200" s="42" t="s">
        <v>7004</v>
      </c>
      <c r="X200" s="42" t="s">
        <v>7004</v>
      </c>
      <c r="Y200" s="42" t="s">
        <v>40</v>
      </c>
      <c r="Z200" s="42" t="s">
        <v>40</v>
      </c>
      <c r="AA200" s="42" t="s">
        <v>40</v>
      </c>
      <c r="AB200" s="42" t="s">
        <v>40</v>
      </c>
      <c r="AC200" s="42" t="s">
        <v>6819</v>
      </c>
      <c r="AD200" s="42" t="s">
        <v>6819</v>
      </c>
      <c r="AE200" s="42" t="s">
        <v>7686</v>
      </c>
      <c r="AF200" s="42" t="s">
        <v>67</v>
      </c>
      <c r="AG200" s="42" t="s">
        <v>8422</v>
      </c>
      <c r="AH200" s="42" t="s">
        <v>8422</v>
      </c>
      <c r="AI200" s="47" t="s">
        <v>25</v>
      </c>
      <c r="AJ200" s="42" t="s">
        <v>6355</v>
      </c>
      <c r="AK200" s="42" t="s">
        <v>6355</v>
      </c>
      <c r="AL200" s="42" t="s">
        <v>7821</v>
      </c>
      <c r="AM200" s="42" t="s">
        <v>7821</v>
      </c>
      <c r="AO200" s="215"/>
      <c r="AP200" s="30"/>
      <c r="AQ200" s="251"/>
      <c r="AT200" s="30"/>
      <c r="AU200" s="30"/>
      <c r="AV200" s="30"/>
    </row>
    <row r="201" spans="1:48" ht="11.25" customHeight="1">
      <c r="A201" s="86" t="s">
        <v>435</v>
      </c>
      <c r="B201" s="62" t="s">
        <v>25</v>
      </c>
      <c r="C201" s="62" t="s">
        <v>6279</v>
      </c>
      <c r="D201" s="62" t="s">
        <v>6279</v>
      </c>
      <c r="E201" s="62" t="s">
        <v>8678</v>
      </c>
      <c r="F201" s="62" t="s">
        <v>8678</v>
      </c>
      <c r="G201" s="62" t="s">
        <v>8678</v>
      </c>
      <c r="H201" s="62" t="s">
        <v>8634</v>
      </c>
      <c r="I201" s="62" t="s">
        <v>8634</v>
      </c>
      <c r="J201" s="62" t="s">
        <v>8634</v>
      </c>
      <c r="K201" s="63" t="s">
        <v>6576</v>
      </c>
      <c r="L201" s="63" t="s">
        <v>6576</v>
      </c>
      <c r="M201" s="63" t="s">
        <v>6576</v>
      </c>
      <c r="N201" s="200" t="s">
        <v>6673</v>
      </c>
      <c r="O201" s="62" t="s">
        <v>6279</v>
      </c>
      <c r="P201" s="63" t="s">
        <v>6757</v>
      </c>
      <c r="Q201" s="63" t="s">
        <v>7005</v>
      </c>
      <c r="R201" s="63" t="s">
        <v>1235</v>
      </c>
      <c r="S201" s="63" t="s">
        <v>1235</v>
      </c>
      <c r="T201" s="63" t="s">
        <v>8767</v>
      </c>
      <c r="U201" s="63" t="s">
        <v>8767</v>
      </c>
      <c r="V201" s="111" t="s">
        <v>7949</v>
      </c>
      <c r="W201" s="111" t="s">
        <v>7949</v>
      </c>
      <c r="X201" s="111" t="s">
        <v>7949</v>
      </c>
      <c r="Y201" s="62" t="s">
        <v>6050</v>
      </c>
      <c r="Z201" s="62" t="s">
        <v>6050</v>
      </c>
      <c r="AA201" s="62" t="s">
        <v>6050</v>
      </c>
      <c r="AB201" s="62" t="s">
        <v>6050</v>
      </c>
      <c r="AC201" s="66" t="s">
        <v>8159</v>
      </c>
      <c r="AD201" s="66" t="s">
        <v>8159</v>
      </c>
      <c r="AE201" s="66" t="s">
        <v>7691</v>
      </c>
      <c r="AF201" s="63" t="s">
        <v>8419</v>
      </c>
      <c r="AG201" s="63" t="s">
        <v>8419</v>
      </c>
      <c r="AH201" s="63" t="s">
        <v>8419</v>
      </c>
      <c r="AI201" s="63" t="s">
        <v>25</v>
      </c>
      <c r="AJ201" s="62" t="s">
        <v>8244</v>
      </c>
      <c r="AK201" s="62" t="s">
        <v>8244</v>
      </c>
      <c r="AL201" s="62" t="s">
        <v>5915</v>
      </c>
      <c r="AM201" s="62" t="s">
        <v>5915</v>
      </c>
      <c r="AP201" s="30"/>
      <c r="AQ201" s="251"/>
    </row>
    <row r="202" spans="1:48" s="6" customFormat="1" ht="22.5" customHeight="1">
      <c r="A202" s="204" t="s">
        <v>3043</v>
      </c>
      <c r="B202" s="89"/>
      <c r="C202" s="89"/>
      <c r="D202" s="89"/>
      <c r="E202" s="89"/>
      <c r="F202" s="89"/>
      <c r="G202" s="89"/>
      <c r="H202" s="89"/>
      <c r="I202" s="89"/>
      <c r="J202" s="89"/>
      <c r="K202" s="89"/>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89"/>
      <c r="AJ202" s="89"/>
      <c r="AK202" s="89"/>
      <c r="AL202" s="89"/>
      <c r="AM202" s="89"/>
      <c r="AO202" s="215"/>
      <c r="AP202" s="30"/>
      <c r="AQ202" s="251"/>
      <c r="AT202" s="30"/>
      <c r="AU202" s="30"/>
      <c r="AV202" s="30"/>
    </row>
    <row r="203" spans="1:48" s="6" customFormat="1" ht="30" customHeight="1">
      <c r="A203" s="164" t="s">
        <v>1903</v>
      </c>
      <c r="B203" s="42" t="s">
        <v>5130</v>
      </c>
      <c r="C203" s="42" t="s">
        <v>6809</v>
      </c>
      <c r="D203" s="42" t="s">
        <v>6225</v>
      </c>
      <c r="E203" s="47" t="s">
        <v>1898</v>
      </c>
      <c r="F203" s="47" t="s">
        <v>1898</v>
      </c>
      <c r="G203" s="47" t="s">
        <v>1898</v>
      </c>
      <c r="H203" s="42" t="s">
        <v>6433</v>
      </c>
      <c r="I203" s="42" t="s">
        <v>6433</v>
      </c>
      <c r="J203" s="47" t="s">
        <v>25</v>
      </c>
      <c r="K203" s="42" t="s">
        <v>25</v>
      </c>
      <c r="L203" s="42" t="s">
        <v>6579</v>
      </c>
      <c r="M203" s="42" t="s">
        <v>6579</v>
      </c>
      <c r="N203" s="42" t="s">
        <v>25</v>
      </c>
      <c r="O203" s="42" t="s">
        <v>6809</v>
      </c>
      <c r="P203" s="42" t="s">
        <v>25</v>
      </c>
      <c r="Q203" s="42" t="s">
        <v>25</v>
      </c>
      <c r="R203" s="47" t="s">
        <v>25</v>
      </c>
      <c r="S203" s="47" t="s">
        <v>25</v>
      </c>
      <c r="T203" s="42" t="s">
        <v>8057</v>
      </c>
      <c r="U203" s="42" t="s">
        <v>8057</v>
      </c>
      <c r="V203" s="47" t="s">
        <v>394</v>
      </c>
      <c r="W203" s="47" t="s">
        <v>394</v>
      </c>
      <c r="X203" s="47" t="s">
        <v>394</v>
      </c>
      <c r="Y203" s="42" t="s">
        <v>67</v>
      </c>
      <c r="Z203" s="42" t="s">
        <v>67</v>
      </c>
      <c r="AA203" s="42" t="s">
        <v>67</v>
      </c>
      <c r="AB203" s="42" t="s">
        <v>67</v>
      </c>
      <c r="AC203" s="47" t="s">
        <v>25</v>
      </c>
      <c r="AD203" s="47" t="s">
        <v>8164</v>
      </c>
      <c r="AE203" s="42" t="s">
        <v>7686</v>
      </c>
      <c r="AF203" s="42" t="s">
        <v>25</v>
      </c>
      <c r="AG203" s="42" t="s">
        <v>67</v>
      </c>
      <c r="AH203" s="42" t="s">
        <v>67</v>
      </c>
      <c r="AI203" s="47" t="s">
        <v>25</v>
      </c>
      <c r="AJ203" s="42" t="s">
        <v>6832</v>
      </c>
      <c r="AK203" s="42" t="s">
        <v>6832</v>
      </c>
      <c r="AL203" s="42" t="s">
        <v>5130</v>
      </c>
      <c r="AM203" s="42" t="s">
        <v>7823</v>
      </c>
      <c r="AO203" s="215"/>
      <c r="AP203" s="30"/>
      <c r="AQ203" s="251"/>
      <c r="AT203" s="30"/>
      <c r="AU203" s="30"/>
      <c r="AV203" s="30"/>
    </row>
    <row r="204" spans="1:48" ht="11.25" customHeight="1">
      <c r="A204" s="123" t="s">
        <v>435</v>
      </c>
      <c r="B204" s="62" t="s">
        <v>8737</v>
      </c>
      <c r="C204" s="62" t="s">
        <v>8737</v>
      </c>
      <c r="D204" s="62" t="s">
        <v>8737</v>
      </c>
      <c r="E204" s="62" t="s">
        <v>8678</v>
      </c>
      <c r="F204" s="62" t="s">
        <v>8678</v>
      </c>
      <c r="G204" s="62" t="s">
        <v>8678</v>
      </c>
      <c r="H204" s="62" t="s">
        <v>8635</v>
      </c>
      <c r="I204" s="62" t="s">
        <v>8635</v>
      </c>
      <c r="J204" s="62" t="s">
        <v>8635</v>
      </c>
      <c r="K204" s="63" t="s">
        <v>6578</v>
      </c>
      <c r="L204" s="63" t="s">
        <v>6578</v>
      </c>
      <c r="M204" s="63" t="s">
        <v>6578</v>
      </c>
      <c r="N204" s="112" t="s">
        <v>25</v>
      </c>
      <c r="O204" s="62" t="s">
        <v>8737</v>
      </c>
      <c r="P204" s="63" t="s">
        <v>6757</v>
      </c>
      <c r="Q204" s="112" t="s">
        <v>25</v>
      </c>
      <c r="R204" s="112" t="s">
        <v>25</v>
      </c>
      <c r="S204" s="112" t="s">
        <v>25</v>
      </c>
      <c r="T204" s="63" t="s">
        <v>8767</v>
      </c>
      <c r="U204" s="63" t="s">
        <v>8767</v>
      </c>
      <c r="V204" s="111" t="s">
        <v>7953</v>
      </c>
      <c r="W204" s="111" t="s">
        <v>7953</v>
      </c>
      <c r="X204" s="111" t="s">
        <v>7953</v>
      </c>
      <c r="Y204" s="62" t="s">
        <v>6053</v>
      </c>
      <c r="Z204" s="62" t="s">
        <v>6053</v>
      </c>
      <c r="AA204" s="62" t="s">
        <v>6053</v>
      </c>
      <c r="AB204" s="62" t="s">
        <v>6053</v>
      </c>
      <c r="AC204" s="66" t="s">
        <v>8160</v>
      </c>
      <c r="AD204" s="66" t="s">
        <v>8165</v>
      </c>
      <c r="AE204" s="66" t="s">
        <v>7687</v>
      </c>
      <c r="AF204" s="63" t="s">
        <v>8423</v>
      </c>
      <c r="AG204" s="63" t="s">
        <v>8423</v>
      </c>
      <c r="AH204" s="63" t="s">
        <v>8423</v>
      </c>
      <c r="AI204" s="63" t="s">
        <v>25</v>
      </c>
      <c r="AJ204" s="62" t="s">
        <v>8315</v>
      </c>
      <c r="AK204" s="62" t="s">
        <v>8248</v>
      </c>
      <c r="AL204" s="62" t="s">
        <v>5919</v>
      </c>
      <c r="AM204" s="62" t="s">
        <v>5919</v>
      </c>
      <c r="AP204" s="30"/>
      <c r="AQ204" s="251"/>
    </row>
    <row r="205" spans="1:48" s="6" customFormat="1" ht="30" customHeight="1">
      <c r="A205" s="164" t="s">
        <v>1874</v>
      </c>
      <c r="B205" s="42" t="s">
        <v>6820</v>
      </c>
      <c r="C205" s="42" t="s">
        <v>6809</v>
      </c>
      <c r="D205" s="42" t="s">
        <v>6226</v>
      </c>
      <c r="E205" s="42" t="s">
        <v>67</v>
      </c>
      <c r="F205" s="42" t="s">
        <v>67</v>
      </c>
      <c r="G205" s="42" t="s">
        <v>67</v>
      </c>
      <c r="H205" s="42" t="s">
        <v>6809</v>
      </c>
      <c r="I205" s="42" t="s">
        <v>6809</v>
      </c>
      <c r="J205" s="42" t="s">
        <v>67</v>
      </c>
      <c r="K205" s="42" t="s">
        <v>67</v>
      </c>
      <c r="L205" s="42" t="s">
        <v>67</v>
      </c>
      <c r="M205" s="42" t="s">
        <v>67</v>
      </c>
      <c r="N205" s="42" t="s">
        <v>67</v>
      </c>
      <c r="O205" s="42" t="s">
        <v>6809</v>
      </c>
      <c r="P205" s="42" t="s">
        <v>67</v>
      </c>
      <c r="Q205" s="42" t="s">
        <v>7007</v>
      </c>
      <c r="R205" s="42" t="s">
        <v>25</v>
      </c>
      <c r="S205" s="42" t="s">
        <v>25</v>
      </c>
      <c r="T205" s="42" t="s">
        <v>67</v>
      </c>
      <c r="U205" s="42" t="s">
        <v>67</v>
      </c>
      <c r="V205" s="42" t="s">
        <v>67</v>
      </c>
      <c r="W205" s="42" t="s">
        <v>7758</v>
      </c>
      <c r="X205" s="42" t="s">
        <v>7758</v>
      </c>
      <c r="Y205" s="42" t="s">
        <v>67</v>
      </c>
      <c r="Z205" s="42" t="s">
        <v>67</v>
      </c>
      <c r="AA205" s="42" t="s">
        <v>67</v>
      </c>
      <c r="AB205" s="42" t="s">
        <v>67</v>
      </c>
      <c r="AC205" s="42" t="s">
        <v>25</v>
      </c>
      <c r="AD205" s="42" t="s">
        <v>4234</v>
      </c>
      <c r="AE205" s="42" t="s">
        <v>7686</v>
      </c>
      <c r="AF205" s="42" t="s">
        <v>67</v>
      </c>
      <c r="AG205" s="42" t="s">
        <v>67</v>
      </c>
      <c r="AH205" s="42" t="s">
        <v>67</v>
      </c>
      <c r="AI205" s="47" t="s">
        <v>25</v>
      </c>
      <c r="AJ205" s="42" t="s">
        <v>6820</v>
      </c>
      <c r="AK205" s="42" t="s">
        <v>6820</v>
      </c>
      <c r="AL205" s="42" t="s">
        <v>67</v>
      </c>
      <c r="AM205" s="42" t="s">
        <v>67</v>
      </c>
      <c r="AO205" s="215"/>
      <c r="AP205" s="30"/>
      <c r="AQ205" s="251"/>
      <c r="AT205" s="30"/>
      <c r="AU205" s="30"/>
      <c r="AV205" s="30"/>
    </row>
    <row r="206" spans="1:48" ht="20.25" customHeight="1">
      <c r="A206" s="86" t="s">
        <v>435</v>
      </c>
      <c r="B206" s="62" t="s">
        <v>8737</v>
      </c>
      <c r="C206" s="62" t="s">
        <v>8737</v>
      </c>
      <c r="D206" s="62" t="s">
        <v>8737</v>
      </c>
      <c r="E206" s="62" t="s">
        <v>8678</v>
      </c>
      <c r="F206" s="62" t="s">
        <v>8678</v>
      </c>
      <c r="G206" s="62" t="s">
        <v>8678</v>
      </c>
      <c r="H206" s="62" t="s">
        <v>8635</v>
      </c>
      <c r="I206" s="62" t="s">
        <v>8635</v>
      </c>
      <c r="J206" s="62" t="s">
        <v>8635</v>
      </c>
      <c r="K206" s="63" t="s">
        <v>6580</v>
      </c>
      <c r="L206" s="63" t="s">
        <v>6580</v>
      </c>
      <c r="M206" s="63" t="s">
        <v>6580</v>
      </c>
      <c r="N206" s="200" t="s">
        <v>6674</v>
      </c>
      <c r="O206" s="62" t="s">
        <v>8737</v>
      </c>
      <c r="P206" s="63" t="s">
        <v>6757</v>
      </c>
      <c r="Q206" s="63" t="s">
        <v>7001</v>
      </c>
      <c r="R206" s="63" t="s">
        <v>25</v>
      </c>
      <c r="S206" s="63" t="s">
        <v>25</v>
      </c>
      <c r="T206" s="63" t="s">
        <v>8767</v>
      </c>
      <c r="U206" s="63" t="s">
        <v>8767</v>
      </c>
      <c r="V206" s="111" t="s">
        <v>7953</v>
      </c>
      <c r="W206" s="118" t="s">
        <v>7977</v>
      </c>
      <c r="X206" s="118" t="s">
        <v>7977</v>
      </c>
      <c r="Y206" s="62" t="s">
        <v>6053</v>
      </c>
      <c r="Z206" s="62" t="s">
        <v>6053</v>
      </c>
      <c r="AA206" s="62" t="s">
        <v>6053</v>
      </c>
      <c r="AB206" s="62" t="s">
        <v>6053</v>
      </c>
      <c r="AC206" s="66" t="s">
        <v>8160</v>
      </c>
      <c r="AD206" s="66" t="s">
        <v>8161</v>
      </c>
      <c r="AE206" s="66" t="s">
        <v>7685</v>
      </c>
      <c r="AF206" s="63" t="s">
        <v>8423</v>
      </c>
      <c r="AG206" s="63" t="s">
        <v>8423</v>
      </c>
      <c r="AH206" s="63" t="s">
        <v>8423</v>
      </c>
      <c r="AI206" s="63" t="s">
        <v>25</v>
      </c>
      <c r="AJ206" s="62" t="s">
        <v>8241</v>
      </c>
      <c r="AK206" s="62" t="s">
        <v>8241</v>
      </c>
      <c r="AL206" s="62" t="s">
        <v>5921</v>
      </c>
      <c r="AM206" s="62" t="s">
        <v>5921</v>
      </c>
      <c r="AP206" s="30"/>
      <c r="AQ206" s="251"/>
    </row>
    <row r="207" spans="1:48" s="6" customFormat="1" ht="30" customHeight="1">
      <c r="A207" s="164" t="s">
        <v>1875</v>
      </c>
      <c r="B207" s="42" t="s">
        <v>5130</v>
      </c>
      <c r="C207" s="42" t="s">
        <v>6809</v>
      </c>
      <c r="D207" s="42" t="s">
        <v>6225</v>
      </c>
      <c r="E207" s="42" t="s">
        <v>5130</v>
      </c>
      <c r="F207" s="42" t="s">
        <v>5130</v>
      </c>
      <c r="G207" s="42" t="s">
        <v>5130</v>
      </c>
      <c r="H207" s="42" t="s">
        <v>5130</v>
      </c>
      <c r="I207" s="42" t="s">
        <v>5130</v>
      </c>
      <c r="J207" s="42" t="s">
        <v>5130</v>
      </c>
      <c r="K207" s="42" t="s">
        <v>67</v>
      </c>
      <c r="L207" s="42" t="s">
        <v>67</v>
      </c>
      <c r="M207" s="42" t="s">
        <v>67</v>
      </c>
      <c r="N207" s="42" t="s">
        <v>67</v>
      </c>
      <c r="O207" s="42" t="s">
        <v>6809</v>
      </c>
      <c r="P207" s="42" t="s">
        <v>25</v>
      </c>
      <c r="Q207" s="42" t="s">
        <v>7042</v>
      </c>
      <c r="R207" s="42" t="s">
        <v>25</v>
      </c>
      <c r="S207" s="42" t="s">
        <v>25</v>
      </c>
      <c r="T207" s="42" t="s">
        <v>25</v>
      </c>
      <c r="U207" s="42" t="s">
        <v>25</v>
      </c>
      <c r="V207" s="42" t="s">
        <v>67</v>
      </c>
      <c r="W207" s="42" t="s">
        <v>7758</v>
      </c>
      <c r="X207" s="42" t="s">
        <v>7758</v>
      </c>
      <c r="Y207" s="42" t="s">
        <v>67</v>
      </c>
      <c r="Z207" s="42" t="s">
        <v>67</v>
      </c>
      <c r="AA207" s="42" t="s">
        <v>67</v>
      </c>
      <c r="AB207" s="42" t="s">
        <v>67</v>
      </c>
      <c r="AC207" s="42" t="s">
        <v>25</v>
      </c>
      <c r="AD207" s="42" t="s">
        <v>25</v>
      </c>
      <c r="AE207" s="42" t="s">
        <v>7686</v>
      </c>
      <c r="AF207" s="42" t="s">
        <v>25</v>
      </c>
      <c r="AG207" s="42" t="s">
        <v>67</v>
      </c>
      <c r="AH207" s="42" t="s">
        <v>67</v>
      </c>
      <c r="AI207" s="47" t="s">
        <v>25</v>
      </c>
      <c r="AJ207" s="42" t="s">
        <v>6832</v>
      </c>
      <c r="AK207" s="42" t="s">
        <v>6820</v>
      </c>
      <c r="AL207" s="42" t="s">
        <v>67</v>
      </c>
      <c r="AM207" s="42" t="s">
        <v>67</v>
      </c>
      <c r="AO207" s="215"/>
      <c r="AP207" s="30"/>
      <c r="AQ207" s="248"/>
      <c r="AT207" s="30"/>
      <c r="AU207" s="30"/>
      <c r="AV207" s="30"/>
    </row>
    <row r="208" spans="1:48" ht="19.5" customHeight="1">
      <c r="A208" s="86" t="s">
        <v>435</v>
      </c>
      <c r="B208" s="62" t="s">
        <v>8737</v>
      </c>
      <c r="C208" s="62" t="s">
        <v>8737</v>
      </c>
      <c r="D208" s="62" t="s">
        <v>8737</v>
      </c>
      <c r="E208" s="62" t="s">
        <v>8678</v>
      </c>
      <c r="F208" s="62" t="s">
        <v>8678</v>
      </c>
      <c r="G208" s="62" t="s">
        <v>8678</v>
      </c>
      <c r="H208" s="62" t="s">
        <v>8635</v>
      </c>
      <c r="I208" s="62" t="s">
        <v>8635</v>
      </c>
      <c r="J208" s="62" t="s">
        <v>8635</v>
      </c>
      <c r="K208" s="63" t="s">
        <v>6580</v>
      </c>
      <c r="L208" s="63" t="s">
        <v>6580</v>
      </c>
      <c r="M208" s="63" t="s">
        <v>6580</v>
      </c>
      <c r="N208" s="200" t="s">
        <v>6674</v>
      </c>
      <c r="O208" s="62" t="s">
        <v>8737</v>
      </c>
      <c r="P208" s="63" t="s">
        <v>6757</v>
      </c>
      <c r="Q208" s="63" t="s">
        <v>6707</v>
      </c>
      <c r="R208" s="63" t="s">
        <v>25</v>
      </c>
      <c r="S208" s="63" t="s">
        <v>25</v>
      </c>
      <c r="T208" s="63" t="s">
        <v>8767</v>
      </c>
      <c r="U208" s="63" t="s">
        <v>8767</v>
      </c>
      <c r="V208" s="111" t="s">
        <v>7953</v>
      </c>
      <c r="W208" s="118" t="s">
        <v>7977</v>
      </c>
      <c r="X208" s="118" t="s">
        <v>7977</v>
      </c>
      <c r="Y208" s="62" t="s">
        <v>6053</v>
      </c>
      <c r="Z208" s="62" t="s">
        <v>6053</v>
      </c>
      <c r="AA208" s="62" t="s">
        <v>6053</v>
      </c>
      <c r="AB208" s="62" t="s">
        <v>6053</v>
      </c>
      <c r="AC208" s="66" t="s">
        <v>8160</v>
      </c>
      <c r="AD208" s="66" t="s">
        <v>8160</v>
      </c>
      <c r="AE208" s="66" t="s">
        <v>7687</v>
      </c>
      <c r="AF208" s="63" t="s">
        <v>8423</v>
      </c>
      <c r="AG208" s="63" t="s">
        <v>8423</v>
      </c>
      <c r="AH208" s="63" t="s">
        <v>8423</v>
      </c>
      <c r="AI208" s="63" t="s">
        <v>25</v>
      </c>
      <c r="AJ208" s="62" t="s">
        <v>8248</v>
      </c>
      <c r="AK208" s="62" t="s">
        <v>8241</v>
      </c>
      <c r="AL208" s="62" t="s">
        <v>5920</v>
      </c>
      <c r="AM208" s="62" t="s">
        <v>5920</v>
      </c>
      <c r="AP208" s="30"/>
      <c r="AQ208" s="251"/>
    </row>
    <row r="209" spans="1:48" s="6" customFormat="1" ht="30" customHeight="1">
      <c r="A209" s="164" t="s">
        <v>1928</v>
      </c>
      <c r="B209" s="42" t="s">
        <v>25</v>
      </c>
      <c r="C209" s="42" t="s">
        <v>6224</v>
      </c>
      <c r="D209" s="42" t="s">
        <v>6224</v>
      </c>
      <c r="E209" s="42" t="s">
        <v>25</v>
      </c>
      <c r="F209" s="42" t="s">
        <v>25</v>
      </c>
      <c r="G209" s="42" t="s">
        <v>25</v>
      </c>
      <c r="H209" s="42" t="s">
        <v>6822</v>
      </c>
      <c r="I209" s="42" t="s">
        <v>6821</v>
      </c>
      <c r="J209" s="42" t="s">
        <v>6823</v>
      </c>
      <c r="K209" s="42" t="s">
        <v>25</v>
      </c>
      <c r="L209" s="42" t="s">
        <v>25</v>
      </c>
      <c r="M209" s="42" t="s">
        <v>25</v>
      </c>
      <c r="N209" s="42" t="s">
        <v>25</v>
      </c>
      <c r="O209" s="42" t="s">
        <v>6224</v>
      </c>
      <c r="P209" s="42" t="s">
        <v>8324</v>
      </c>
      <c r="Q209" s="42" t="s">
        <v>6824</v>
      </c>
      <c r="R209" s="42" t="s">
        <v>1486</v>
      </c>
      <c r="S209" s="42" t="s">
        <v>1486</v>
      </c>
      <c r="T209" s="42" t="s">
        <v>25</v>
      </c>
      <c r="U209" s="42" t="s">
        <v>25</v>
      </c>
      <c r="V209" s="42" t="s">
        <v>25</v>
      </c>
      <c r="W209" s="42" t="s">
        <v>1486</v>
      </c>
      <c r="X209" s="42" t="s">
        <v>1486</v>
      </c>
      <c r="Y209" s="42" t="s">
        <v>1486</v>
      </c>
      <c r="Z209" s="42" t="s">
        <v>1486</v>
      </c>
      <c r="AA209" s="42" t="s">
        <v>1486</v>
      </c>
      <c r="AB209" s="42" t="s">
        <v>1486</v>
      </c>
      <c r="AC209" s="42" t="s">
        <v>25</v>
      </c>
      <c r="AD209" s="42" t="s">
        <v>8162</v>
      </c>
      <c r="AE209" s="42" t="s">
        <v>7686</v>
      </c>
      <c r="AF209" s="42" t="s">
        <v>1486</v>
      </c>
      <c r="AG209" s="42" t="s">
        <v>1486</v>
      </c>
      <c r="AH209" s="42" t="s">
        <v>1486</v>
      </c>
      <c r="AI209" s="47" t="s">
        <v>25</v>
      </c>
      <c r="AJ209" s="42" t="s">
        <v>6820</v>
      </c>
      <c r="AK209" s="42" t="s">
        <v>6820</v>
      </c>
      <c r="AL209" s="42" t="s">
        <v>1486</v>
      </c>
      <c r="AM209" s="42" t="s">
        <v>1486</v>
      </c>
      <c r="AO209" s="215"/>
      <c r="AP209" s="30"/>
      <c r="AQ209" s="251"/>
      <c r="AT209" s="30"/>
      <c r="AU209" s="30"/>
      <c r="AV209" s="30"/>
    </row>
    <row r="210" spans="1:48" ht="25.5" customHeight="1">
      <c r="A210" s="86" t="s">
        <v>435</v>
      </c>
      <c r="B210" s="63" t="s">
        <v>25</v>
      </c>
      <c r="C210" s="62" t="s">
        <v>8737</v>
      </c>
      <c r="D210" s="62" t="s">
        <v>8737</v>
      </c>
      <c r="E210" s="111" t="s">
        <v>25</v>
      </c>
      <c r="F210" s="111" t="s">
        <v>25</v>
      </c>
      <c r="G210" s="111" t="s">
        <v>25</v>
      </c>
      <c r="H210" s="62" t="s">
        <v>8635</v>
      </c>
      <c r="I210" s="62" t="s">
        <v>8635</v>
      </c>
      <c r="J210" s="62" t="s">
        <v>8635</v>
      </c>
      <c r="K210" s="63" t="s">
        <v>25</v>
      </c>
      <c r="L210" s="63" t="s">
        <v>25</v>
      </c>
      <c r="M210" s="63" t="s">
        <v>25</v>
      </c>
      <c r="N210" s="63" t="s">
        <v>25</v>
      </c>
      <c r="O210" s="62" t="s">
        <v>8737</v>
      </c>
      <c r="P210" s="63" t="s">
        <v>6762</v>
      </c>
      <c r="Q210" s="63" t="s">
        <v>7001</v>
      </c>
      <c r="R210" s="63" t="s">
        <v>1238</v>
      </c>
      <c r="S210" s="63" t="s">
        <v>1238</v>
      </c>
      <c r="T210" s="63" t="s">
        <v>8767</v>
      </c>
      <c r="U210" s="63" t="s">
        <v>8767</v>
      </c>
      <c r="V210" s="111" t="s">
        <v>7953</v>
      </c>
      <c r="W210" s="118" t="s">
        <v>7973</v>
      </c>
      <c r="X210" s="118" t="s">
        <v>7973</v>
      </c>
      <c r="Y210" s="62" t="s">
        <v>6053</v>
      </c>
      <c r="Z210" s="62" t="s">
        <v>6053</v>
      </c>
      <c r="AA210" s="62" t="s">
        <v>6053</v>
      </c>
      <c r="AB210" s="62" t="s">
        <v>6053</v>
      </c>
      <c r="AC210" s="66" t="s">
        <v>8160</v>
      </c>
      <c r="AD210" s="66" t="s">
        <v>8163</v>
      </c>
      <c r="AE210" s="66" t="s">
        <v>7688</v>
      </c>
      <c r="AF210" s="63" t="s">
        <v>8423</v>
      </c>
      <c r="AG210" s="63" t="s">
        <v>8423</v>
      </c>
      <c r="AH210" s="63" t="s">
        <v>8423</v>
      </c>
      <c r="AI210" s="63" t="s">
        <v>25</v>
      </c>
      <c r="AJ210" s="62" t="s">
        <v>8241</v>
      </c>
      <c r="AK210" s="62" t="s">
        <v>8241</v>
      </c>
      <c r="AL210" s="62" t="s">
        <v>5921</v>
      </c>
      <c r="AM210" s="62" t="s">
        <v>5921</v>
      </c>
      <c r="AP210" s="30"/>
      <c r="AQ210" s="251"/>
    </row>
    <row r="211" spans="1:48" s="6" customFormat="1" ht="54">
      <c r="A211" s="164" t="s">
        <v>6825</v>
      </c>
      <c r="B211" s="42" t="s">
        <v>5130</v>
      </c>
      <c r="C211" s="42" t="s">
        <v>6810</v>
      </c>
      <c r="D211" s="42" t="s">
        <v>6225</v>
      </c>
      <c r="E211" s="42" t="s">
        <v>67</v>
      </c>
      <c r="F211" s="42" t="s">
        <v>67</v>
      </c>
      <c r="G211" s="42" t="s">
        <v>67</v>
      </c>
      <c r="H211" s="42" t="s">
        <v>6433</v>
      </c>
      <c r="I211" s="42" t="s">
        <v>6433</v>
      </c>
      <c r="J211" s="42" t="s">
        <v>25</v>
      </c>
      <c r="K211" s="42" t="s">
        <v>25</v>
      </c>
      <c r="L211" s="42" t="s">
        <v>25</v>
      </c>
      <c r="M211" s="42" t="s">
        <v>25</v>
      </c>
      <c r="N211" s="42" t="s">
        <v>6675</v>
      </c>
      <c r="O211" s="42" t="s">
        <v>6810</v>
      </c>
      <c r="P211" s="42" t="s">
        <v>67</v>
      </c>
      <c r="Q211" s="42" t="s">
        <v>67</v>
      </c>
      <c r="R211" s="42" t="s">
        <v>5147</v>
      </c>
      <c r="S211" s="42" t="s">
        <v>5147</v>
      </c>
      <c r="T211" s="42" t="s">
        <v>67</v>
      </c>
      <c r="U211" s="42" t="s">
        <v>67</v>
      </c>
      <c r="V211" s="42" t="s">
        <v>67</v>
      </c>
      <c r="W211" s="42" t="s">
        <v>67</v>
      </c>
      <c r="X211" s="42" t="s">
        <v>67</v>
      </c>
      <c r="Y211" s="42" t="s">
        <v>6056</v>
      </c>
      <c r="Z211" s="42" t="s">
        <v>6056</v>
      </c>
      <c r="AA211" s="42" t="s">
        <v>6056</v>
      </c>
      <c r="AB211" s="42" t="s">
        <v>6056</v>
      </c>
      <c r="AC211" s="42" t="s">
        <v>25</v>
      </c>
      <c r="AD211" s="47" t="s">
        <v>8164</v>
      </c>
      <c r="AE211" s="176" t="s">
        <v>7693</v>
      </c>
      <c r="AF211" s="42" t="s">
        <v>25</v>
      </c>
      <c r="AG211" s="42" t="s">
        <v>8348</v>
      </c>
      <c r="AH211" s="42" t="s">
        <v>8348</v>
      </c>
      <c r="AI211" s="47" t="s">
        <v>25</v>
      </c>
      <c r="AJ211" s="42" t="s">
        <v>6759</v>
      </c>
      <c r="AK211" s="42" t="s">
        <v>6759</v>
      </c>
      <c r="AL211" s="42" t="s">
        <v>8348</v>
      </c>
      <c r="AM211" s="42" t="s">
        <v>8348</v>
      </c>
      <c r="AO211" s="215"/>
      <c r="AP211" s="30"/>
      <c r="AQ211" s="251"/>
      <c r="AT211" s="30"/>
      <c r="AU211" s="30"/>
      <c r="AV211" s="30"/>
    </row>
    <row r="212" spans="1:48" ht="33" customHeight="1">
      <c r="A212" s="86" t="s">
        <v>435</v>
      </c>
      <c r="B212" s="62" t="s">
        <v>8737</v>
      </c>
      <c r="C212" s="62" t="s">
        <v>8737</v>
      </c>
      <c r="D212" s="62" t="s">
        <v>8737</v>
      </c>
      <c r="E212" s="62" t="s">
        <v>8678</v>
      </c>
      <c r="F212" s="62" t="s">
        <v>8678</v>
      </c>
      <c r="G212" s="62" t="s">
        <v>8678</v>
      </c>
      <c r="H212" s="62" t="s">
        <v>8635</v>
      </c>
      <c r="I212" s="62" t="s">
        <v>8635</v>
      </c>
      <c r="J212" s="62" t="s">
        <v>8635</v>
      </c>
      <c r="K212" s="63" t="s">
        <v>25</v>
      </c>
      <c r="L212" s="63" t="s">
        <v>25</v>
      </c>
      <c r="M212" s="63" t="s">
        <v>25</v>
      </c>
      <c r="N212" s="200" t="s">
        <v>6676</v>
      </c>
      <c r="O212" s="62" t="s">
        <v>8737</v>
      </c>
      <c r="P212" s="63" t="s">
        <v>6760</v>
      </c>
      <c r="Q212" s="63" t="s">
        <v>7001</v>
      </c>
      <c r="R212" s="63" t="s">
        <v>1238</v>
      </c>
      <c r="S212" s="63" t="s">
        <v>1238</v>
      </c>
      <c r="T212" s="63" t="s">
        <v>8767</v>
      </c>
      <c r="U212" s="63" t="s">
        <v>8767</v>
      </c>
      <c r="V212" s="111" t="s">
        <v>7953</v>
      </c>
      <c r="W212" s="111" t="s">
        <v>7953</v>
      </c>
      <c r="X212" s="111" t="s">
        <v>7953</v>
      </c>
      <c r="Y212" s="62" t="s">
        <v>6053</v>
      </c>
      <c r="Z212" s="62" t="s">
        <v>6053</v>
      </c>
      <c r="AA212" s="62" t="s">
        <v>6053</v>
      </c>
      <c r="AB212" s="62" t="s">
        <v>6053</v>
      </c>
      <c r="AC212" s="66" t="s">
        <v>8160</v>
      </c>
      <c r="AD212" s="66" t="s">
        <v>8165</v>
      </c>
      <c r="AE212" s="66" t="s">
        <v>7685</v>
      </c>
      <c r="AF212" s="63" t="s">
        <v>8423</v>
      </c>
      <c r="AG212" s="63" t="s">
        <v>8423</v>
      </c>
      <c r="AH212" s="63" t="s">
        <v>8423</v>
      </c>
      <c r="AI212" s="63" t="s">
        <v>25</v>
      </c>
      <c r="AJ212" s="62" t="s">
        <v>8241</v>
      </c>
      <c r="AK212" s="62" t="s">
        <v>8241</v>
      </c>
      <c r="AL212" s="62" t="s">
        <v>5924</v>
      </c>
      <c r="AM212" s="62" t="s">
        <v>5924</v>
      </c>
      <c r="AP212" s="30"/>
      <c r="AQ212" s="251"/>
    </row>
    <row r="213" spans="1:48" s="6" customFormat="1" ht="45">
      <c r="A213" s="164" t="s">
        <v>7423</v>
      </c>
      <c r="B213" s="42" t="s">
        <v>5130</v>
      </c>
      <c r="C213" s="42" t="s">
        <v>6811</v>
      </c>
      <c r="D213" s="42" t="s">
        <v>6227</v>
      </c>
      <c r="E213" s="42" t="s">
        <v>67</v>
      </c>
      <c r="F213" s="42" t="s">
        <v>67</v>
      </c>
      <c r="G213" s="42" t="s">
        <v>67</v>
      </c>
      <c r="H213" s="42" t="s">
        <v>6433</v>
      </c>
      <c r="I213" s="42" t="s">
        <v>6433</v>
      </c>
      <c r="J213" s="42" t="s">
        <v>25</v>
      </c>
      <c r="K213" s="42" t="s">
        <v>25</v>
      </c>
      <c r="L213" s="42" t="s">
        <v>6582</v>
      </c>
      <c r="M213" s="42" t="s">
        <v>6582</v>
      </c>
      <c r="N213" s="42" t="s">
        <v>6675</v>
      </c>
      <c r="O213" s="42" t="s">
        <v>6811</v>
      </c>
      <c r="P213" s="42" t="s">
        <v>6759</v>
      </c>
      <c r="Q213" s="42" t="s">
        <v>7047</v>
      </c>
      <c r="R213" s="42" t="s">
        <v>7078</v>
      </c>
      <c r="S213" s="42" t="s">
        <v>7078</v>
      </c>
      <c r="T213" s="42" t="s">
        <v>8057</v>
      </c>
      <c r="U213" s="42" t="s">
        <v>8057</v>
      </c>
      <c r="V213" s="42" t="s">
        <v>6678</v>
      </c>
      <c r="W213" s="42" t="s">
        <v>7947</v>
      </c>
      <c r="X213" s="42" t="s">
        <v>7947</v>
      </c>
      <c r="Y213" s="42" t="s">
        <v>6054</v>
      </c>
      <c r="Z213" s="42" t="s">
        <v>6054</v>
      </c>
      <c r="AA213" s="42" t="s">
        <v>6054</v>
      </c>
      <c r="AB213" s="42" t="s">
        <v>6054</v>
      </c>
      <c r="AC213" s="42" t="s">
        <v>25</v>
      </c>
      <c r="AD213" s="42" t="s">
        <v>8166</v>
      </c>
      <c r="AE213" s="42" t="s">
        <v>7682</v>
      </c>
      <c r="AF213" s="42" t="s">
        <v>25</v>
      </c>
      <c r="AG213" s="42" t="s">
        <v>5922</v>
      </c>
      <c r="AH213" s="42" t="s">
        <v>5922</v>
      </c>
      <c r="AI213" s="47" t="s">
        <v>25</v>
      </c>
      <c r="AJ213" s="42" t="s">
        <v>6759</v>
      </c>
      <c r="AK213" s="42" t="s">
        <v>6759</v>
      </c>
      <c r="AL213" s="42" t="s">
        <v>5922</v>
      </c>
      <c r="AM213" s="42" t="s">
        <v>7821</v>
      </c>
      <c r="AO213" s="215"/>
      <c r="AP213" s="30"/>
      <c r="AQ213" s="248"/>
      <c r="AT213" s="30"/>
      <c r="AU213" s="30"/>
      <c r="AV213" s="30"/>
    </row>
    <row r="214" spans="1:48" ht="11.25" customHeight="1">
      <c r="A214" s="86" t="s">
        <v>435</v>
      </c>
      <c r="B214" s="62" t="s">
        <v>8737</v>
      </c>
      <c r="C214" s="62" t="s">
        <v>8737</v>
      </c>
      <c r="D214" s="62" t="s">
        <v>8737</v>
      </c>
      <c r="E214" s="62" t="s">
        <v>8678</v>
      </c>
      <c r="F214" s="62" t="s">
        <v>8678</v>
      </c>
      <c r="G214" s="62" t="s">
        <v>8678</v>
      </c>
      <c r="H214" s="62" t="s">
        <v>8635</v>
      </c>
      <c r="I214" s="62" t="s">
        <v>8635</v>
      </c>
      <c r="J214" s="62" t="s">
        <v>8635</v>
      </c>
      <c r="K214" s="63" t="s">
        <v>6578</v>
      </c>
      <c r="L214" s="63" t="s">
        <v>6578</v>
      </c>
      <c r="M214" s="63" t="s">
        <v>6578</v>
      </c>
      <c r="N214" s="200" t="s">
        <v>6679</v>
      </c>
      <c r="O214" s="62" t="s">
        <v>8737</v>
      </c>
      <c r="P214" s="63" t="s">
        <v>6760</v>
      </c>
      <c r="Q214" s="63" t="s">
        <v>7048</v>
      </c>
      <c r="R214" s="63" t="s">
        <v>7079</v>
      </c>
      <c r="S214" s="63" t="s">
        <v>7079</v>
      </c>
      <c r="T214" s="63" t="s">
        <v>8767</v>
      </c>
      <c r="U214" s="63" t="s">
        <v>8767</v>
      </c>
      <c r="V214" s="111" t="s">
        <v>7953</v>
      </c>
      <c r="W214" s="63"/>
      <c r="X214" s="63"/>
      <c r="Y214" s="62" t="s">
        <v>6055</v>
      </c>
      <c r="Z214" s="62" t="s">
        <v>6055</v>
      </c>
      <c r="AA214" s="62" t="s">
        <v>6055</v>
      </c>
      <c r="AB214" s="62" t="s">
        <v>6055</v>
      </c>
      <c r="AC214" s="66" t="s">
        <v>8160</v>
      </c>
      <c r="AD214" s="66" t="s">
        <v>8167</v>
      </c>
      <c r="AE214" s="66" t="s">
        <v>7685</v>
      </c>
      <c r="AF214" s="63" t="s">
        <v>8423</v>
      </c>
      <c r="AG214" s="63" t="s">
        <v>8423</v>
      </c>
      <c r="AH214" s="63" t="s">
        <v>8423</v>
      </c>
      <c r="AI214" s="63" t="s">
        <v>25</v>
      </c>
      <c r="AJ214" s="62" t="s">
        <v>8241</v>
      </c>
      <c r="AK214" s="62" t="s">
        <v>8241</v>
      </c>
      <c r="AL214" s="62" t="s">
        <v>5924</v>
      </c>
      <c r="AM214" s="62" t="s">
        <v>5975</v>
      </c>
      <c r="AP214" s="30"/>
      <c r="AQ214" s="251"/>
    </row>
    <row r="215" spans="1:48" s="6" customFormat="1" ht="39.75" customHeight="1">
      <c r="A215" s="164" t="s">
        <v>2501</v>
      </c>
      <c r="B215" s="42" t="s">
        <v>5130</v>
      </c>
      <c r="C215" s="42" t="s">
        <v>6812</v>
      </c>
      <c r="D215" s="42" t="s">
        <v>6225</v>
      </c>
      <c r="E215" s="42" t="s">
        <v>25</v>
      </c>
      <c r="F215" s="42" t="s">
        <v>25</v>
      </c>
      <c r="G215" s="42" t="s">
        <v>25</v>
      </c>
      <c r="H215" s="42" t="s">
        <v>25</v>
      </c>
      <c r="I215" s="42" t="s">
        <v>25</v>
      </c>
      <c r="J215" s="42" t="s">
        <v>25</v>
      </c>
      <c r="K215" s="42" t="s">
        <v>25</v>
      </c>
      <c r="L215" s="42" t="s">
        <v>6583</v>
      </c>
      <c r="M215" s="42" t="s">
        <v>6583</v>
      </c>
      <c r="N215" s="42" t="s">
        <v>6675</v>
      </c>
      <c r="O215" s="42" t="s">
        <v>6812</v>
      </c>
      <c r="P215" s="42" t="s">
        <v>6761</v>
      </c>
      <c r="Q215" s="42" t="s">
        <v>7365</v>
      </c>
      <c r="R215" s="47" t="s">
        <v>25</v>
      </c>
      <c r="S215" s="47" t="s">
        <v>25</v>
      </c>
      <c r="T215" s="42" t="s">
        <v>25</v>
      </c>
      <c r="U215" s="42" t="s">
        <v>25</v>
      </c>
      <c r="V215" s="42" t="s">
        <v>67</v>
      </c>
      <c r="W215" s="42" t="s">
        <v>7758</v>
      </c>
      <c r="X215" s="42" t="s">
        <v>7758</v>
      </c>
      <c r="Y215" s="42" t="s">
        <v>25</v>
      </c>
      <c r="Z215" s="42" t="s">
        <v>25</v>
      </c>
      <c r="AA215" s="42" t="s">
        <v>25</v>
      </c>
      <c r="AB215" s="42" t="s">
        <v>6056</v>
      </c>
      <c r="AC215" s="42" t="s">
        <v>25</v>
      </c>
      <c r="AD215" s="42" t="s">
        <v>25</v>
      </c>
      <c r="AE215" s="42" t="s">
        <v>7686</v>
      </c>
      <c r="AF215" s="42" t="s">
        <v>25</v>
      </c>
      <c r="AG215" s="42" t="s">
        <v>8457</v>
      </c>
      <c r="AH215" s="42" t="s">
        <v>8457</v>
      </c>
      <c r="AI215" s="47" t="s">
        <v>25</v>
      </c>
      <c r="AJ215" s="42" t="s">
        <v>25</v>
      </c>
      <c r="AK215" s="42" t="s">
        <v>25</v>
      </c>
      <c r="AL215" s="42" t="s">
        <v>5923</v>
      </c>
      <c r="AM215" s="42" t="s">
        <v>5923</v>
      </c>
      <c r="AO215" s="215"/>
      <c r="AP215" s="30"/>
      <c r="AQ215" s="248"/>
      <c r="AT215" s="30"/>
      <c r="AU215" s="30"/>
      <c r="AV215" s="30"/>
    </row>
    <row r="216" spans="1:48" ht="17.25" customHeight="1">
      <c r="A216" s="86" t="s">
        <v>435</v>
      </c>
      <c r="B216" s="62" t="s">
        <v>8737</v>
      </c>
      <c r="C216" s="62" t="s">
        <v>8737</v>
      </c>
      <c r="D216" s="62" t="s">
        <v>8737</v>
      </c>
      <c r="E216" s="62" t="s">
        <v>8678</v>
      </c>
      <c r="F216" s="62" t="s">
        <v>8678</v>
      </c>
      <c r="G216" s="62" t="s">
        <v>8678</v>
      </c>
      <c r="H216" s="62" t="s">
        <v>25</v>
      </c>
      <c r="I216" s="62" t="s">
        <v>25</v>
      </c>
      <c r="J216" s="62" t="s">
        <v>25</v>
      </c>
      <c r="K216" s="63" t="s">
        <v>6578</v>
      </c>
      <c r="L216" s="63" t="s">
        <v>6578</v>
      </c>
      <c r="M216" s="63" t="s">
        <v>6578</v>
      </c>
      <c r="N216" s="200" t="s">
        <v>6676</v>
      </c>
      <c r="O216" s="62" t="s">
        <v>8737</v>
      </c>
      <c r="P216" s="63" t="s">
        <v>6760</v>
      </c>
      <c r="Q216" s="63" t="s">
        <v>7001</v>
      </c>
      <c r="R216" s="63" t="s">
        <v>25</v>
      </c>
      <c r="S216" s="63" t="s">
        <v>25</v>
      </c>
      <c r="T216" s="112" t="s">
        <v>25</v>
      </c>
      <c r="U216" s="112" t="s">
        <v>25</v>
      </c>
      <c r="V216" s="111" t="s">
        <v>7953</v>
      </c>
      <c r="W216" s="118" t="s">
        <v>7977</v>
      </c>
      <c r="X216" s="118" t="s">
        <v>7977</v>
      </c>
      <c r="Y216" s="62" t="s">
        <v>25</v>
      </c>
      <c r="Z216" s="62" t="s">
        <v>25</v>
      </c>
      <c r="AA216" s="62" t="s">
        <v>25</v>
      </c>
      <c r="AB216" s="62" t="s">
        <v>6053</v>
      </c>
      <c r="AC216" s="66" t="s">
        <v>8160</v>
      </c>
      <c r="AD216" s="62" t="s">
        <v>25</v>
      </c>
      <c r="AE216" s="66" t="s">
        <v>7685</v>
      </c>
      <c r="AF216" s="63" t="s">
        <v>8423</v>
      </c>
      <c r="AG216" s="63" t="s">
        <v>8423</v>
      </c>
      <c r="AH216" s="63" t="s">
        <v>8423</v>
      </c>
      <c r="AI216" s="63" t="s">
        <v>25</v>
      </c>
      <c r="AJ216" s="62" t="s">
        <v>8241</v>
      </c>
      <c r="AK216" s="62" t="s">
        <v>8241</v>
      </c>
      <c r="AL216" s="62" t="s">
        <v>5924</v>
      </c>
      <c r="AM216" s="62" t="s">
        <v>5924</v>
      </c>
      <c r="AP216" s="30"/>
      <c r="AQ216" s="251"/>
    </row>
    <row r="217" spans="1:48" s="6" customFormat="1" ht="37.5" customHeight="1">
      <c r="A217" s="164" t="s">
        <v>1877</v>
      </c>
      <c r="B217" s="42" t="s">
        <v>5130</v>
      </c>
      <c r="C217" s="42" t="s">
        <v>6813</v>
      </c>
      <c r="D217" s="42" t="s">
        <v>6229</v>
      </c>
      <c r="E217" s="42" t="s">
        <v>25</v>
      </c>
      <c r="F217" s="42" t="s">
        <v>25</v>
      </c>
      <c r="G217" s="42" t="s">
        <v>25</v>
      </c>
      <c r="H217" s="42" t="s">
        <v>6434</v>
      </c>
      <c r="I217" s="42" t="s">
        <v>6434</v>
      </c>
      <c r="J217" s="42" t="s">
        <v>25</v>
      </c>
      <c r="K217" s="42" t="s">
        <v>25</v>
      </c>
      <c r="L217" s="42" t="s">
        <v>25</v>
      </c>
      <c r="M217" s="42" t="s">
        <v>25</v>
      </c>
      <c r="N217" s="42" t="s">
        <v>6675</v>
      </c>
      <c r="O217" s="42" t="s">
        <v>6813</v>
      </c>
      <c r="P217" s="42" t="s">
        <v>67</v>
      </c>
      <c r="Q217" s="42" t="s">
        <v>7008</v>
      </c>
      <c r="R217" s="42" t="s">
        <v>7077</v>
      </c>
      <c r="S217" s="42" t="s">
        <v>7077</v>
      </c>
      <c r="T217" s="42" t="s">
        <v>25</v>
      </c>
      <c r="U217" s="42" t="s">
        <v>25</v>
      </c>
      <c r="V217" s="42" t="s">
        <v>67</v>
      </c>
      <c r="W217" s="42" t="s">
        <v>7758</v>
      </c>
      <c r="X217" s="42" t="s">
        <v>7758</v>
      </c>
      <c r="Y217" s="42" t="s">
        <v>25</v>
      </c>
      <c r="Z217" s="42" t="s">
        <v>25</v>
      </c>
      <c r="AA217" s="42" t="s">
        <v>25</v>
      </c>
      <c r="AB217" s="42" t="s">
        <v>25</v>
      </c>
      <c r="AC217" s="42" t="s">
        <v>25</v>
      </c>
      <c r="AD217" s="42" t="s">
        <v>6819</v>
      </c>
      <c r="AE217" s="42" t="s">
        <v>7686</v>
      </c>
      <c r="AF217" s="42" t="s">
        <v>25</v>
      </c>
      <c r="AG217" s="42" t="s">
        <v>5922</v>
      </c>
      <c r="AH217" s="42" t="s">
        <v>5922</v>
      </c>
      <c r="AI217" s="47" t="s">
        <v>25</v>
      </c>
      <c r="AJ217" s="42" t="s">
        <v>6832</v>
      </c>
      <c r="AK217" s="42" t="s">
        <v>6355</v>
      </c>
      <c r="AL217" s="176" t="s">
        <v>25</v>
      </c>
      <c r="AM217" s="42" t="s">
        <v>7821</v>
      </c>
      <c r="AO217" s="215"/>
      <c r="AP217" s="30"/>
      <c r="AQ217" s="248"/>
      <c r="AT217" s="30"/>
      <c r="AU217" s="30"/>
      <c r="AV217" s="30"/>
    </row>
    <row r="218" spans="1:48" ht="21.75" customHeight="1">
      <c r="A218" s="86" t="s">
        <v>435</v>
      </c>
      <c r="B218" s="62" t="s">
        <v>8737</v>
      </c>
      <c r="C218" s="62" t="s">
        <v>8737</v>
      </c>
      <c r="D218" s="62" t="s">
        <v>8737</v>
      </c>
      <c r="E218" s="62" t="s">
        <v>8678</v>
      </c>
      <c r="F218" s="62" t="s">
        <v>8678</v>
      </c>
      <c r="G218" s="62" t="s">
        <v>8678</v>
      </c>
      <c r="H218" s="62" t="s">
        <v>8635</v>
      </c>
      <c r="I218" s="62" t="s">
        <v>8635</v>
      </c>
      <c r="J218" s="62" t="s">
        <v>8635</v>
      </c>
      <c r="K218" s="63" t="s">
        <v>25</v>
      </c>
      <c r="L218" s="63" t="s">
        <v>25</v>
      </c>
      <c r="M218" s="63" t="s">
        <v>25</v>
      </c>
      <c r="N218" s="200" t="s">
        <v>6680</v>
      </c>
      <c r="O218" s="62" t="s">
        <v>8737</v>
      </c>
      <c r="P218" s="63" t="s">
        <v>6760</v>
      </c>
      <c r="Q218" s="63" t="s">
        <v>7001</v>
      </c>
      <c r="R218" s="63" t="s">
        <v>7080</v>
      </c>
      <c r="S218" s="63" t="s">
        <v>7080</v>
      </c>
      <c r="T218" s="63" t="s">
        <v>8767</v>
      </c>
      <c r="U218" s="63" t="s">
        <v>8767</v>
      </c>
      <c r="V218" s="111" t="s">
        <v>7953</v>
      </c>
      <c r="W218" s="118" t="s">
        <v>7976</v>
      </c>
      <c r="X218" s="118" t="s">
        <v>7976</v>
      </c>
      <c r="Y218" s="62" t="s">
        <v>25</v>
      </c>
      <c r="Z218" s="62" t="s">
        <v>25</v>
      </c>
      <c r="AA218" s="62" t="s">
        <v>25</v>
      </c>
      <c r="AB218" s="62" t="s">
        <v>25</v>
      </c>
      <c r="AC218" s="66" t="s">
        <v>8160</v>
      </c>
      <c r="AD218" s="66" t="s">
        <v>8169</v>
      </c>
      <c r="AE218" s="66" t="s">
        <v>7685</v>
      </c>
      <c r="AF218" s="63" t="s">
        <v>8423</v>
      </c>
      <c r="AG218" s="63" t="s">
        <v>8423</v>
      </c>
      <c r="AH218" s="63" t="s">
        <v>8423</v>
      </c>
      <c r="AI218" s="63" t="s">
        <v>25</v>
      </c>
      <c r="AJ218" s="62" t="s">
        <v>8248</v>
      </c>
      <c r="AK218" s="62" t="s">
        <v>8241</v>
      </c>
      <c r="AL218" s="62" t="s">
        <v>25</v>
      </c>
      <c r="AM218" s="62" t="s">
        <v>5975</v>
      </c>
      <c r="AP218" s="30"/>
      <c r="AQ218" s="253"/>
    </row>
    <row r="219" spans="1:48" s="6" customFormat="1" ht="54">
      <c r="A219" s="44" t="s">
        <v>7424</v>
      </c>
      <c r="B219" s="47" t="s">
        <v>93</v>
      </c>
      <c r="C219" s="42" t="s">
        <v>6284</v>
      </c>
      <c r="D219" s="42" t="s">
        <v>6234</v>
      </c>
      <c r="E219" s="42" t="s">
        <v>67</v>
      </c>
      <c r="F219" s="42" t="s">
        <v>67</v>
      </c>
      <c r="G219" s="42" t="s">
        <v>67</v>
      </c>
      <c r="H219" s="42" t="s">
        <v>780</v>
      </c>
      <c r="I219" s="42" t="s">
        <v>711</v>
      </c>
      <c r="J219" s="42" t="s">
        <v>93</v>
      </c>
      <c r="K219" s="42" t="s">
        <v>6584</v>
      </c>
      <c r="L219" s="42" t="s">
        <v>6586</v>
      </c>
      <c r="M219" s="42" t="s">
        <v>6587</v>
      </c>
      <c r="N219" s="42" t="s">
        <v>6911</v>
      </c>
      <c r="O219" s="42" t="s">
        <v>6284</v>
      </c>
      <c r="P219" s="42" t="s">
        <v>8326</v>
      </c>
      <c r="Q219" s="42" t="s">
        <v>7009</v>
      </c>
      <c r="R219" s="42" t="s">
        <v>7082</v>
      </c>
      <c r="S219" s="42" t="s">
        <v>7082</v>
      </c>
      <c r="T219" s="42" t="s">
        <v>8023</v>
      </c>
      <c r="U219" s="42" t="s">
        <v>8023</v>
      </c>
      <c r="V219" s="42" t="s">
        <v>7954</v>
      </c>
      <c r="W219" s="42" t="s">
        <v>7974</v>
      </c>
      <c r="X219" s="42" t="s">
        <v>7991</v>
      </c>
      <c r="Y219" s="42" t="s">
        <v>3256</v>
      </c>
      <c r="Z219" s="42" t="s">
        <v>3256</v>
      </c>
      <c r="AA219" s="42" t="s">
        <v>3256</v>
      </c>
      <c r="AB219" s="42" t="s">
        <v>3256</v>
      </c>
      <c r="AC219" s="47" t="s">
        <v>104</v>
      </c>
      <c r="AD219" s="47" t="s">
        <v>104</v>
      </c>
      <c r="AE219" s="176" t="s">
        <v>7694</v>
      </c>
      <c r="AF219" s="42" t="s">
        <v>8484</v>
      </c>
      <c r="AG219" s="42" t="s">
        <v>8473</v>
      </c>
      <c r="AH219" s="42" t="s">
        <v>8424</v>
      </c>
      <c r="AI219" s="47" t="s">
        <v>25</v>
      </c>
      <c r="AJ219" s="176" t="s">
        <v>8312</v>
      </c>
      <c r="AK219" s="176" t="s">
        <v>8246</v>
      </c>
      <c r="AL219" s="42" t="s">
        <v>7825</v>
      </c>
      <c r="AM219" s="42" t="s">
        <v>7824</v>
      </c>
      <c r="AO219" s="215"/>
      <c r="AP219" s="30"/>
      <c r="AQ219" s="251"/>
      <c r="AT219" s="30"/>
      <c r="AU219" s="30"/>
      <c r="AV219" s="30"/>
    </row>
    <row r="220" spans="1:48" ht="29.25" customHeight="1">
      <c r="A220" s="86" t="s">
        <v>435</v>
      </c>
      <c r="B220" s="62" t="s">
        <v>8737</v>
      </c>
      <c r="C220" s="62" t="s">
        <v>8737</v>
      </c>
      <c r="D220" s="62" t="s">
        <v>8737</v>
      </c>
      <c r="E220" s="62" t="s">
        <v>8678</v>
      </c>
      <c r="F220" s="62" t="s">
        <v>8678</v>
      </c>
      <c r="G220" s="62" t="s">
        <v>8678</v>
      </c>
      <c r="H220" s="62" t="s">
        <v>8635</v>
      </c>
      <c r="I220" s="62" t="s">
        <v>8635</v>
      </c>
      <c r="J220" s="62" t="s">
        <v>8635</v>
      </c>
      <c r="K220" s="63" t="s">
        <v>6585</v>
      </c>
      <c r="L220" s="63" t="s">
        <v>6585</v>
      </c>
      <c r="M220" s="63" t="s">
        <v>6585</v>
      </c>
      <c r="N220" s="200" t="s">
        <v>6681</v>
      </c>
      <c r="O220" s="62" t="s">
        <v>8737</v>
      </c>
      <c r="P220" s="200" t="s">
        <v>8327</v>
      </c>
      <c r="Q220" s="63" t="s">
        <v>7010</v>
      </c>
      <c r="R220" s="63" t="s">
        <v>7081</v>
      </c>
      <c r="S220" s="63" t="s">
        <v>7081</v>
      </c>
      <c r="T220" s="63" t="s">
        <v>8024</v>
      </c>
      <c r="U220" s="63" t="s">
        <v>8024</v>
      </c>
      <c r="V220" s="111" t="s">
        <v>7955</v>
      </c>
      <c r="W220" s="118" t="s">
        <v>7975</v>
      </c>
      <c r="X220" s="118" t="s">
        <v>7992</v>
      </c>
      <c r="Y220" s="62" t="s">
        <v>6059</v>
      </c>
      <c r="Z220" s="62" t="s">
        <v>6059</v>
      </c>
      <c r="AA220" s="62" t="s">
        <v>6059</v>
      </c>
      <c r="AB220" s="62" t="s">
        <v>6059</v>
      </c>
      <c r="AC220" s="66" t="s">
        <v>8168</v>
      </c>
      <c r="AD220" s="66" t="s">
        <v>8168</v>
      </c>
      <c r="AE220" s="66" t="s">
        <v>7695</v>
      </c>
      <c r="AF220" s="63" t="s">
        <v>8425</v>
      </c>
      <c r="AG220" s="63" t="s">
        <v>8425</v>
      </c>
      <c r="AH220" s="63" t="s">
        <v>8425</v>
      </c>
      <c r="AI220" s="63" t="s">
        <v>25</v>
      </c>
      <c r="AJ220" s="62" t="s">
        <v>8241</v>
      </c>
      <c r="AK220" s="62" t="s">
        <v>8241</v>
      </c>
      <c r="AL220" s="62" t="s">
        <v>5925</v>
      </c>
      <c r="AM220" s="62" t="s">
        <v>5976</v>
      </c>
      <c r="AP220" s="30"/>
      <c r="AQ220" s="251"/>
    </row>
    <row r="221" spans="1:48" s="6" customFormat="1" ht="57" customHeight="1">
      <c r="A221" s="44" t="s">
        <v>46</v>
      </c>
      <c r="B221" s="42" t="s">
        <v>25</v>
      </c>
      <c r="C221" s="42" t="s">
        <v>6280</v>
      </c>
      <c r="D221" s="42" t="s">
        <v>6235</v>
      </c>
      <c r="E221" s="42" t="s">
        <v>6382</v>
      </c>
      <c r="F221" s="42" t="s">
        <v>6382</v>
      </c>
      <c r="G221" s="42" t="s">
        <v>6382</v>
      </c>
      <c r="H221" s="42" t="s">
        <v>5441</v>
      </c>
      <c r="I221" s="42" t="s">
        <v>4811</v>
      </c>
      <c r="J221" s="42" t="s">
        <v>25</v>
      </c>
      <c r="K221" s="42" t="s">
        <v>512</v>
      </c>
      <c r="L221" s="42" t="s">
        <v>512</v>
      </c>
      <c r="M221" s="42" t="s">
        <v>296</v>
      </c>
      <c r="N221" s="42" t="s">
        <v>6682</v>
      </c>
      <c r="O221" s="42" t="s">
        <v>6280</v>
      </c>
      <c r="P221" s="42" t="s">
        <v>296</v>
      </c>
      <c r="Q221" s="42" t="s">
        <v>7012</v>
      </c>
      <c r="R221" s="47" t="s">
        <v>177</v>
      </c>
      <c r="S221" s="47" t="s">
        <v>177</v>
      </c>
      <c r="T221" s="42" t="s">
        <v>512</v>
      </c>
      <c r="U221" s="42" t="s">
        <v>512</v>
      </c>
      <c r="V221" s="42" t="s">
        <v>25</v>
      </c>
      <c r="W221" s="42" t="s">
        <v>7965</v>
      </c>
      <c r="X221" s="42" t="s">
        <v>7965</v>
      </c>
      <c r="Y221" s="42" t="s">
        <v>6057</v>
      </c>
      <c r="Z221" s="42" t="s">
        <v>6057</v>
      </c>
      <c r="AA221" s="42" t="s">
        <v>6057</v>
      </c>
      <c r="AB221" s="42" t="s">
        <v>6057</v>
      </c>
      <c r="AC221" s="42" t="s">
        <v>25</v>
      </c>
      <c r="AD221" s="42" t="s">
        <v>25</v>
      </c>
      <c r="AE221" s="42" t="s">
        <v>7697</v>
      </c>
      <c r="AF221" s="42" t="s">
        <v>8485</v>
      </c>
      <c r="AG221" s="42" t="s">
        <v>8474</v>
      </c>
      <c r="AH221" s="42" t="s">
        <v>7826</v>
      </c>
      <c r="AI221" s="47" t="s">
        <v>25</v>
      </c>
      <c r="AJ221" s="47" t="s">
        <v>177</v>
      </c>
      <c r="AK221" s="47" t="s">
        <v>512</v>
      </c>
      <c r="AL221" s="42" t="s">
        <v>7826</v>
      </c>
      <c r="AM221" s="42" t="s">
        <v>7826</v>
      </c>
      <c r="AO221" s="215"/>
      <c r="AP221" s="30"/>
      <c r="AQ221" s="248"/>
      <c r="AT221" s="30"/>
      <c r="AU221" s="30"/>
      <c r="AV221" s="30"/>
    </row>
    <row r="222" spans="1:48" ht="11.25" customHeight="1">
      <c r="A222" s="86" t="s">
        <v>435</v>
      </c>
      <c r="B222" s="63" t="s">
        <v>25</v>
      </c>
      <c r="C222" s="62" t="s">
        <v>6279</v>
      </c>
      <c r="D222" s="62" t="s">
        <v>6279</v>
      </c>
      <c r="E222" s="62" t="s">
        <v>8678</v>
      </c>
      <c r="F222" s="62" t="s">
        <v>8678</v>
      </c>
      <c r="G222" s="62" t="s">
        <v>8678</v>
      </c>
      <c r="H222" s="62" t="s">
        <v>8635</v>
      </c>
      <c r="I222" s="62" t="s">
        <v>8635</v>
      </c>
      <c r="J222" s="62" t="s">
        <v>8635</v>
      </c>
      <c r="K222" s="63" t="s">
        <v>6588</v>
      </c>
      <c r="L222" s="63" t="s">
        <v>6588</v>
      </c>
      <c r="M222" s="63" t="s">
        <v>6588</v>
      </c>
      <c r="N222" s="200" t="s">
        <v>6683</v>
      </c>
      <c r="O222" s="62" t="s">
        <v>6279</v>
      </c>
      <c r="P222" s="63" t="s">
        <v>6763</v>
      </c>
      <c r="Q222" s="63" t="s">
        <v>7011</v>
      </c>
      <c r="R222" s="63" t="s">
        <v>5148</v>
      </c>
      <c r="S222" s="63" t="s">
        <v>5148</v>
      </c>
      <c r="T222" s="63" t="s">
        <v>8767</v>
      </c>
      <c r="U222" s="63" t="s">
        <v>8767</v>
      </c>
      <c r="V222" s="111" t="s">
        <v>7958</v>
      </c>
      <c r="W222" s="111" t="s">
        <v>7966</v>
      </c>
      <c r="X222" s="111" t="s">
        <v>7966</v>
      </c>
      <c r="Y222" s="62" t="s">
        <v>6058</v>
      </c>
      <c r="Z222" s="62" t="s">
        <v>6058</v>
      </c>
      <c r="AA222" s="62" t="s">
        <v>6058</v>
      </c>
      <c r="AB222" s="62" t="s">
        <v>6058</v>
      </c>
      <c r="AC222" s="66" t="s">
        <v>8160</v>
      </c>
      <c r="AD222" s="66" t="s">
        <v>8160</v>
      </c>
      <c r="AE222" s="66" t="s">
        <v>7696</v>
      </c>
      <c r="AF222" s="63" t="s">
        <v>8426</v>
      </c>
      <c r="AG222" s="63" t="s">
        <v>8426</v>
      </c>
      <c r="AH222" s="63" t="s">
        <v>8426</v>
      </c>
      <c r="AI222" s="63" t="s">
        <v>25</v>
      </c>
      <c r="AJ222" s="62" t="s">
        <v>8245</v>
      </c>
      <c r="AK222" s="62" t="s">
        <v>8245</v>
      </c>
      <c r="AL222" s="62" t="s">
        <v>5926</v>
      </c>
      <c r="AM222" s="62" t="s">
        <v>5926</v>
      </c>
      <c r="AP222" s="30"/>
      <c r="AQ222" s="251"/>
    </row>
    <row r="223" spans="1:48" s="6" customFormat="1" ht="47.25" customHeight="1">
      <c r="A223" s="44" t="s">
        <v>74</v>
      </c>
      <c r="B223" s="42" t="s">
        <v>25</v>
      </c>
      <c r="C223" s="29" t="s">
        <v>7482</v>
      </c>
      <c r="D223" s="29" t="s">
        <v>7482</v>
      </c>
      <c r="E223" s="29" t="s">
        <v>7482</v>
      </c>
      <c r="F223" s="29" t="s">
        <v>7482</v>
      </c>
      <c r="G223" s="29" t="s">
        <v>7482</v>
      </c>
      <c r="H223" s="29" t="s">
        <v>6436</v>
      </c>
      <c r="I223" s="29" t="s">
        <v>8636</v>
      </c>
      <c r="J223" s="29" t="s">
        <v>25</v>
      </c>
      <c r="K223" s="29" t="s">
        <v>7706</v>
      </c>
      <c r="L223" s="29" t="s">
        <v>7706</v>
      </c>
      <c r="M223" s="29" t="s">
        <v>7706</v>
      </c>
      <c r="N223" s="29" t="s">
        <v>7704</v>
      </c>
      <c r="O223" s="29" t="s">
        <v>7482</v>
      </c>
      <c r="P223" s="29" t="s">
        <v>7705</v>
      </c>
      <c r="Q223" s="29" t="s">
        <v>7703</v>
      </c>
      <c r="R223" s="47" t="s">
        <v>25</v>
      </c>
      <c r="S223" s="42" t="s">
        <v>7083</v>
      </c>
      <c r="T223" s="29" t="s">
        <v>7482</v>
      </c>
      <c r="U223" s="29" t="s">
        <v>7482</v>
      </c>
      <c r="V223" s="29" t="s">
        <v>7701</v>
      </c>
      <c r="W223" s="29" t="s">
        <v>7701</v>
      </c>
      <c r="X223" s="29" t="s">
        <v>7701</v>
      </c>
      <c r="Y223" s="42" t="s">
        <v>7699</v>
      </c>
      <c r="Z223" s="42" t="s">
        <v>7699</v>
      </c>
      <c r="AA223" s="42" t="s">
        <v>7699</v>
      </c>
      <c r="AB223" s="42" t="s">
        <v>7699</v>
      </c>
      <c r="AC223" s="42" t="s">
        <v>25</v>
      </c>
      <c r="AD223" s="42" t="s">
        <v>8170</v>
      </c>
      <c r="AE223" s="42" t="s">
        <v>7699</v>
      </c>
      <c r="AF223" s="29" t="s">
        <v>8427</v>
      </c>
      <c r="AG223" s="29" t="s">
        <v>8427</v>
      </c>
      <c r="AH223" s="29" t="s">
        <v>8427</v>
      </c>
      <c r="AI223" s="47" t="s">
        <v>25</v>
      </c>
      <c r="AJ223" s="29" t="s">
        <v>8511</v>
      </c>
      <c r="AK223" s="29" t="s">
        <v>8511</v>
      </c>
      <c r="AL223" s="29" t="s">
        <v>7701</v>
      </c>
      <c r="AM223" s="29" t="s">
        <v>7701</v>
      </c>
      <c r="AO223" s="215"/>
      <c r="AP223" s="25"/>
      <c r="AQ223" s="248"/>
      <c r="AT223" s="30"/>
      <c r="AU223" s="30"/>
      <c r="AV223" s="30"/>
    </row>
    <row r="224" spans="1:48" ht="11.25" customHeight="1">
      <c r="A224" s="86" t="s">
        <v>435</v>
      </c>
      <c r="B224" s="63" t="s">
        <v>25</v>
      </c>
      <c r="C224" s="62" t="s">
        <v>6159</v>
      </c>
      <c r="D224" s="62" t="s">
        <v>6159</v>
      </c>
      <c r="E224" s="62" t="s">
        <v>8678</v>
      </c>
      <c r="F224" s="62" t="s">
        <v>8678</v>
      </c>
      <c r="G224" s="62" t="s">
        <v>8678</v>
      </c>
      <c r="H224" s="62" t="s">
        <v>8635</v>
      </c>
      <c r="I224" s="62" t="s">
        <v>8635</v>
      </c>
      <c r="J224" s="62" t="s">
        <v>8635</v>
      </c>
      <c r="K224" s="63" t="s">
        <v>6589</v>
      </c>
      <c r="L224" s="63" t="s">
        <v>6589</v>
      </c>
      <c r="M224" s="63" t="s">
        <v>6589</v>
      </c>
      <c r="N224" s="200" t="s">
        <v>6684</v>
      </c>
      <c r="O224" s="62" t="s">
        <v>6159</v>
      </c>
      <c r="P224" s="63" t="s">
        <v>6764</v>
      </c>
      <c r="Q224" s="63" t="s">
        <v>7014</v>
      </c>
      <c r="R224" s="63" t="s">
        <v>25</v>
      </c>
      <c r="S224" s="63" t="s">
        <v>5149</v>
      </c>
      <c r="T224" s="63" t="s">
        <v>8767</v>
      </c>
      <c r="U224" s="63" t="s">
        <v>8767</v>
      </c>
      <c r="V224" s="111" t="s">
        <v>7953</v>
      </c>
      <c r="W224" s="111" t="s">
        <v>7953</v>
      </c>
      <c r="X224" s="111" t="s">
        <v>7953</v>
      </c>
      <c r="Y224" s="62" t="s">
        <v>6060</v>
      </c>
      <c r="Z224" s="62" t="s">
        <v>6060</v>
      </c>
      <c r="AA224" s="62" t="s">
        <v>6060</v>
      </c>
      <c r="AB224" s="62" t="s">
        <v>6060</v>
      </c>
      <c r="AC224" s="66" t="s">
        <v>25</v>
      </c>
      <c r="AD224" s="66" t="s">
        <v>8171</v>
      </c>
      <c r="AE224" s="66" t="s">
        <v>7698</v>
      </c>
      <c r="AF224" s="63" t="s">
        <v>8486</v>
      </c>
      <c r="AG224" s="63" t="s">
        <v>8486</v>
      </c>
      <c r="AH224" s="63" t="s">
        <v>8486</v>
      </c>
      <c r="AI224" s="63" t="s">
        <v>25</v>
      </c>
      <c r="AJ224" s="62" t="s">
        <v>8247</v>
      </c>
      <c r="AK224" s="62" t="s">
        <v>8247</v>
      </c>
      <c r="AL224" s="62" t="s">
        <v>5927</v>
      </c>
      <c r="AM224" s="62" t="s">
        <v>5927</v>
      </c>
      <c r="AP224" s="30"/>
      <c r="AQ224" s="251"/>
    </row>
    <row r="225" spans="1:48" ht="12" customHeight="1">
      <c r="A225" s="93"/>
      <c r="B225" s="93"/>
      <c r="C225" s="93"/>
      <c r="D225" s="93"/>
      <c r="E225" s="93"/>
      <c r="F225" s="93"/>
      <c r="G225" s="93"/>
      <c r="H225" s="93"/>
      <c r="I225" s="93"/>
      <c r="J225" s="93"/>
      <c r="K225" s="59"/>
      <c r="L225" s="59"/>
      <c r="M225" s="59"/>
      <c r="N225" s="59"/>
      <c r="O225" s="93"/>
      <c r="P225" s="89"/>
      <c r="Q225" s="59"/>
      <c r="R225" s="59"/>
      <c r="S225" s="59"/>
      <c r="T225" s="59"/>
      <c r="U225" s="59"/>
      <c r="V225" s="89"/>
      <c r="W225" s="59"/>
      <c r="X225" s="59"/>
      <c r="Y225" s="59"/>
      <c r="Z225" s="59"/>
      <c r="AA225" s="59"/>
      <c r="AB225" s="59"/>
      <c r="AC225" s="59"/>
      <c r="AD225" s="59"/>
      <c r="AE225" s="59"/>
      <c r="AF225" s="59"/>
      <c r="AG225" s="59"/>
      <c r="AH225" s="59"/>
      <c r="AI225" s="59"/>
      <c r="AJ225" s="59"/>
      <c r="AK225" s="59"/>
      <c r="AL225" s="59"/>
      <c r="AM225" s="59"/>
      <c r="AP225" s="30"/>
      <c r="AQ225" s="251"/>
    </row>
    <row r="226" spans="1:48" s="241" customFormat="1" ht="22.5" customHeight="1">
      <c r="A226" s="83" t="s">
        <v>34</v>
      </c>
      <c r="B226" s="80" t="str">
        <f>B1</f>
        <v>ADCURI Basis-Schutz</v>
      </c>
      <c r="C226" s="80" t="str">
        <f t="shared" ref="C226:AM226" si="16">C1</f>
        <v>ADCURI Premium-Schutz</v>
      </c>
      <c r="D226" s="80" t="str">
        <f t="shared" si="16"/>
        <v>ADCURI Top-Schutz</v>
      </c>
      <c r="E226" s="80" t="str">
        <f t="shared" si="16"/>
        <v>Allianz Basis</v>
      </c>
      <c r="F226" s="80" t="str">
        <f t="shared" si="16"/>
        <v>Allianz Komfort</v>
      </c>
      <c r="G226" s="80" t="str">
        <f t="shared" si="16"/>
        <v>Allianz Premium</v>
      </c>
      <c r="H226" s="80" t="str">
        <f t="shared" si="16"/>
        <v>Alte Leipziger classic</v>
      </c>
      <c r="I226" s="80" t="str">
        <f t="shared" si="16"/>
        <v>Alte Leipziger comfort</v>
      </c>
      <c r="J226" s="80" t="str">
        <f t="shared" si="16"/>
        <v>Alte Leipziger compact</v>
      </c>
      <c r="K226" s="80" t="str">
        <f t="shared" si="16"/>
        <v>ARAG Basis</v>
      </c>
      <c r="L226" s="80" t="str">
        <f t="shared" si="16"/>
        <v>ARAG Komfort</v>
      </c>
      <c r="M226" s="80" t="str">
        <f t="shared" si="16"/>
        <v>ARAG Premium</v>
      </c>
      <c r="N226" s="80" t="str">
        <f t="shared" si="16"/>
        <v>AXA BOXflex</v>
      </c>
      <c r="O226" s="80" t="str">
        <f t="shared" si="16"/>
        <v>Barmeia Premium</v>
      </c>
      <c r="P226" s="80" t="str">
        <f t="shared" si="16"/>
        <v>Basler Ambiente Top</v>
      </c>
      <c r="Q226" s="80" t="str">
        <f t="shared" si="16"/>
        <v>Concordia Sorglos</v>
      </c>
      <c r="R226" s="80" t="str">
        <f t="shared" si="16"/>
        <v>Debeka Comfort</v>
      </c>
      <c r="S226" s="80" t="str">
        <f t="shared" si="16"/>
        <v>Debeka Comfort Plus</v>
      </c>
      <c r="T226" s="80" t="str">
        <f t="shared" si="16"/>
        <v>ERGO Best</v>
      </c>
      <c r="U226" s="80" t="str">
        <f t="shared" ref="U226" si="17">U1</f>
        <v>ERGO Smart</v>
      </c>
      <c r="V226" s="80" t="str">
        <f t="shared" si="16"/>
        <v>Gothaer Basis</v>
      </c>
      <c r="W226" s="80" t="str">
        <f t="shared" si="16"/>
        <v>Gothaer Plus</v>
      </c>
      <c r="X226" s="80" t="str">
        <f t="shared" si="16"/>
        <v>Gothaer Premium</v>
      </c>
      <c r="Y226" s="80" t="str">
        <f t="shared" si="16"/>
        <v>HK Einfach Besser</v>
      </c>
      <c r="Z226" s="80" t="str">
        <f t="shared" si="16"/>
        <v>HK Einfach Besser Plus</v>
      </c>
      <c r="AA226" s="80" t="str">
        <f t="shared" si="16"/>
        <v>HK Einfach Gut</v>
      </c>
      <c r="AB226" s="80" t="str">
        <f t="shared" si="16"/>
        <v>HK Einfach Komplett</v>
      </c>
      <c r="AC226" s="80" t="str">
        <f t="shared" si="16"/>
        <v>HUK Classic</v>
      </c>
      <c r="AD226" s="80" t="str">
        <f t="shared" si="16"/>
        <v>HUK Plus</v>
      </c>
      <c r="AE226" s="80" t="str">
        <f t="shared" si="16"/>
        <v>Interrisk XXL</v>
      </c>
      <c r="AF226" s="80" t="str">
        <f t="shared" si="16"/>
        <v>ITL Classic</v>
      </c>
      <c r="AG226" s="80" t="str">
        <f t="shared" si="16"/>
        <v>ITL Eurosecure Plus</v>
      </c>
      <c r="AH226" s="80" t="str">
        <f t="shared" si="16"/>
        <v>ITL Infinitus</v>
      </c>
      <c r="AI226" s="80" t="str">
        <f t="shared" si="16"/>
        <v>Keine</v>
      </c>
      <c r="AJ226" s="80" t="str">
        <f t="shared" si="16"/>
        <v>RUV PrivatPolice Classic</v>
      </c>
      <c r="AK226" s="80" t="str">
        <f t="shared" si="16"/>
        <v>RUV PrivatPolice Comfort</v>
      </c>
      <c r="AL226" s="80" t="str">
        <f t="shared" si="16"/>
        <v>VHV Klassik Garant</v>
      </c>
      <c r="AM226" s="80" t="str">
        <f t="shared" si="16"/>
        <v>VHV Klassik Garant Exklusiv</v>
      </c>
      <c r="AO226" s="242"/>
      <c r="AP226" s="139"/>
      <c r="AQ226" s="251"/>
      <c r="AT226" s="139"/>
      <c r="AU226" s="139"/>
      <c r="AV226" s="139"/>
    </row>
    <row r="227" spans="1:48" s="6" customFormat="1" ht="18">
      <c r="A227" s="44" t="s">
        <v>38</v>
      </c>
      <c r="B227" s="42" t="s">
        <v>4129</v>
      </c>
      <c r="C227" s="42" t="s">
        <v>5573</v>
      </c>
      <c r="D227" s="42" t="s">
        <v>5573</v>
      </c>
      <c r="E227" s="29" t="s">
        <v>25</v>
      </c>
      <c r="F227" s="29" t="s">
        <v>25</v>
      </c>
      <c r="G227" s="29" t="s">
        <v>25</v>
      </c>
      <c r="H227" s="42" t="s">
        <v>308</v>
      </c>
      <c r="I227" s="42" t="s">
        <v>4712</v>
      </c>
      <c r="J227" s="42" t="s">
        <v>100</v>
      </c>
      <c r="K227" s="42" t="s">
        <v>5685</v>
      </c>
      <c r="L227" s="42" t="s">
        <v>5685</v>
      </c>
      <c r="M227" s="42" t="s">
        <v>5685</v>
      </c>
      <c r="N227" s="42" t="s">
        <v>5325</v>
      </c>
      <c r="O227" s="42" t="s">
        <v>5573</v>
      </c>
      <c r="P227" s="42" t="s">
        <v>5300</v>
      </c>
      <c r="Q227" s="42" t="s">
        <v>5433</v>
      </c>
      <c r="R227" s="42" t="s">
        <v>137</v>
      </c>
      <c r="S227" s="42" t="s">
        <v>137</v>
      </c>
      <c r="T227" s="42" t="s">
        <v>137</v>
      </c>
      <c r="U227" s="42" t="s">
        <v>137</v>
      </c>
      <c r="V227" s="42" t="s">
        <v>137</v>
      </c>
      <c r="W227" s="42" t="s">
        <v>137</v>
      </c>
      <c r="X227" s="42" t="s">
        <v>137</v>
      </c>
      <c r="Y227" s="42" t="s">
        <v>137</v>
      </c>
      <c r="Z227" s="42" t="s">
        <v>137</v>
      </c>
      <c r="AA227" s="42" t="s">
        <v>137</v>
      </c>
      <c r="AB227" s="42" t="s">
        <v>137</v>
      </c>
      <c r="AC227" s="42" t="s">
        <v>137</v>
      </c>
      <c r="AD227" s="42" t="s">
        <v>137</v>
      </c>
      <c r="AE227" s="176" t="s">
        <v>4437</v>
      </c>
      <c r="AF227" s="176" t="s">
        <v>8347</v>
      </c>
      <c r="AG227" s="176" t="s">
        <v>8347</v>
      </c>
      <c r="AH227" s="176" t="s">
        <v>8347</v>
      </c>
      <c r="AI227" s="47" t="s">
        <v>25</v>
      </c>
      <c r="AJ227" s="42" t="s">
        <v>336</v>
      </c>
      <c r="AK227" s="42" t="s">
        <v>336</v>
      </c>
      <c r="AL227" s="42" t="s">
        <v>137</v>
      </c>
      <c r="AM227" s="42" t="s">
        <v>137</v>
      </c>
      <c r="AO227" s="215"/>
      <c r="AP227" s="30"/>
      <c r="AQ227" s="251"/>
      <c r="AT227" s="30"/>
      <c r="AU227" s="30"/>
      <c r="AV227" s="30"/>
    </row>
    <row r="228" spans="1:48" ht="11.25" customHeight="1">
      <c r="A228" s="86" t="s">
        <v>435</v>
      </c>
      <c r="B228" s="62" t="s">
        <v>6189</v>
      </c>
      <c r="C228" s="62" t="s">
        <v>6189</v>
      </c>
      <c r="D228" s="62" t="s">
        <v>6189</v>
      </c>
      <c r="E228" s="62" t="s">
        <v>25</v>
      </c>
      <c r="F228" s="62" t="s">
        <v>25</v>
      </c>
      <c r="G228" s="62" t="s">
        <v>25</v>
      </c>
      <c r="H228" s="62" t="s">
        <v>8637</v>
      </c>
      <c r="I228" s="62" t="s">
        <v>8637</v>
      </c>
      <c r="J228" s="62" t="s">
        <v>8637</v>
      </c>
      <c r="K228" s="63" t="s">
        <v>6605</v>
      </c>
      <c r="L228" s="63" t="s">
        <v>6605</v>
      </c>
      <c r="M228" s="63" t="s">
        <v>6605</v>
      </c>
      <c r="N228" s="200" t="s">
        <v>6702</v>
      </c>
      <c r="O228" s="62" t="s">
        <v>6189</v>
      </c>
      <c r="P228" s="63" t="s">
        <v>6790</v>
      </c>
      <c r="Q228" s="63" t="s">
        <v>7032</v>
      </c>
      <c r="R228" s="63" t="s">
        <v>1260</v>
      </c>
      <c r="S228" s="63" t="s">
        <v>1260</v>
      </c>
      <c r="T228" s="63" t="s">
        <v>8025</v>
      </c>
      <c r="U228" s="63" t="s">
        <v>8025</v>
      </c>
      <c r="V228" s="111" t="s">
        <v>7959</v>
      </c>
      <c r="W228" s="111" t="s">
        <v>7959</v>
      </c>
      <c r="X228" s="111" t="s">
        <v>7959</v>
      </c>
      <c r="Y228" s="62" t="s">
        <v>6075</v>
      </c>
      <c r="Z228" s="62" t="s">
        <v>6075</v>
      </c>
      <c r="AA228" s="62" t="s">
        <v>6075</v>
      </c>
      <c r="AB228" s="62" t="s">
        <v>6075</v>
      </c>
      <c r="AC228" s="66" t="s">
        <v>8172</v>
      </c>
      <c r="AD228" s="66" t="s">
        <v>8172</v>
      </c>
      <c r="AE228" s="66" t="s">
        <v>7707</v>
      </c>
      <c r="AF228" s="63" t="s">
        <v>8429</v>
      </c>
      <c r="AG228" s="63" t="s">
        <v>8429</v>
      </c>
      <c r="AH228" s="63" t="s">
        <v>8429</v>
      </c>
      <c r="AI228" s="63" t="s">
        <v>25</v>
      </c>
      <c r="AJ228" s="62" t="s">
        <v>8255</v>
      </c>
      <c r="AK228" s="62" t="s">
        <v>8255</v>
      </c>
      <c r="AL228" s="62" t="s">
        <v>5949</v>
      </c>
      <c r="AM228" s="62" t="s">
        <v>5949</v>
      </c>
      <c r="AP228" s="30"/>
      <c r="AQ228" s="251"/>
    </row>
    <row r="229" spans="1:48" s="6" customFormat="1" ht="27">
      <c r="A229" s="44" t="s">
        <v>1923</v>
      </c>
      <c r="B229" s="47" t="s">
        <v>25</v>
      </c>
      <c r="C229" s="29" t="s">
        <v>6250</v>
      </c>
      <c r="D229" s="29" t="s">
        <v>6250</v>
      </c>
      <c r="E229" s="42" t="s">
        <v>6376</v>
      </c>
      <c r="F229" s="42" t="s">
        <v>6376</v>
      </c>
      <c r="G229" s="42" t="s">
        <v>6376</v>
      </c>
      <c r="H229" s="42" t="s">
        <v>8638</v>
      </c>
      <c r="I229" s="42" t="s">
        <v>8639</v>
      </c>
      <c r="J229" s="42" t="s">
        <v>25</v>
      </c>
      <c r="K229" s="42" t="s">
        <v>6606</v>
      </c>
      <c r="L229" s="42" t="s">
        <v>6606</v>
      </c>
      <c r="M229" s="42" t="s">
        <v>6606</v>
      </c>
      <c r="N229" s="42" t="s">
        <v>5325</v>
      </c>
      <c r="O229" s="29" t="s">
        <v>6250</v>
      </c>
      <c r="P229" s="47" t="s">
        <v>6070</v>
      </c>
      <c r="Q229" s="29" t="s">
        <v>7033</v>
      </c>
      <c r="R229" s="47" t="s">
        <v>25</v>
      </c>
      <c r="S229" s="47" t="s">
        <v>5153</v>
      </c>
      <c r="T229" s="42" t="s">
        <v>8768</v>
      </c>
      <c r="U229" s="42" t="s">
        <v>8768</v>
      </c>
      <c r="V229" s="42" t="s">
        <v>25</v>
      </c>
      <c r="W229" s="42" t="s">
        <v>67</v>
      </c>
      <c r="X229" s="42" t="s">
        <v>67</v>
      </c>
      <c r="Y229" s="42" t="s">
        <v>6073</v>
      </c>
      <c r="Z229" s="42" t="s">
        <v>6073</v>
      </c>
      <c r="AA229" s="42" t="s">
        <v>6073</v>
      </c>
      <c r="AB229" s="42" t="s">
        <v>6073</v>
      </c>
      <c r="AC229" s="42" t="s">
        <v>82</v>
      </c>
      <c r="AD229" s="42" t="s">
        <v>82</v>
      </c>
      <c r="AE229" s="174" t="s">
        <v>67</v>
      </c>
      <c r="AF229" s="42" t="s">
        <v>67</v>
      </c>
      <c r="AG229" s="42" t="s">
        <v>8475</v>
      </c>
      <c r="AH229" s="42" t="s">
        <v>8428</v>
      </c>
      <c r="AI229" s="47" t="s">
        <v>25</v>
      </c>
      <c r="AJ229" s="42" t="s">
        <v>6832</v>
      </c>
      <c r="AK229" s="42" t="s">
        <v>67</v>
      </c>
      <c r="AL229" s="42" t="s">
        <v>67</v>
      </c>
      <c r="AM229" s="42" t="s">
        <v>67</v>
      </c>
      <c r="AO229" s="215"/>
      <c r="AP229" s="30"/>
      <c r="AQ229" s="248"/>
      <c r="AT229" s="30"/>
      <c r="AU229" s="30"/>
      <c r="AV229" s="30"/>
    </row>
    <row r="230" spans="1:48" ht="21" customHeight="1">
      <c r="A230" s="86" t="s">
        <v>435</v>
      </c>
      <c r="B230" s="62" t="s">
        <v>25</v>
      </c>
      <c r="C230" s="62" t="s">
        <v>6251</v>
      </c>
      <c r="D230" s="62" t="s">
        <v>6251</v>
      </c>
      <c r="E230" s="62" t="s">
        <v>8679</v>
      </c>
      <c r="F230" s="62" t="s">
        <v>8679</v>
      </c>
      <c r="G230" s="62" t="s">
        <v>8679</v>
      </c>
      <c r="H230" s="62" t="s">
        <v>8637</v>
      </c>
      <c r="I230" s="62" t="s">
        <v>8637</v>
      </c>
      <c r="J230" s="62" t="s">
        <v>8637</v>
      </c>
      <c r="K230" s="63" t="s">
        <v>6605</v>
      </c>
      <c r="L230" s="63" t="s">
        <v>6605</v>
      </c>
      <c r="M230" s="63" t="s">
        <v>6605</v>
      </c>
      <c r="N230" s="200" t="s">
        <v>6702</v>
      </c>
      <c r="O230" s="62" t="s">
        <v>6251</v>
      </c>
      <c r="P230" s="200" t="s">
        <v>6791</v>
      </c>
      <c r="Q230" s="63" t="s">
        <v>7032</v>
      </c>
      <c r="R230" s="63" t="s">
        <v>1261</v>
      </c>
      <c r="S230" s="63" t="s">
        <v>7090</v>
      </c>
      <c r="T230" s="63" t="s">
        <v>8025</v>
      </c>
      <c r="U230" s="63" t="s">
        <v>8025</v>
      </c>
      <c r="V230" s="111" t="s">
        <v>7960</v>
      </c>
      <c r="W230" s="111" t="s">
        <v>7968</v>
      </c>
      <c r="X230" s="111" t="s">
        <v>7968</v>
      </c>
      <c r="Y230" s="62" t="s">
        <v>6074</v>
      </c>
      <c r="Z230" s="62" t="s">
        <v>6074</v>
      </c>
      <c r="AA230" s="62" t="s">
        <v>6074</v>
      </c>
      <c r="AB230" s="62" t="s">
        <v>6074</v>
      </c>
      <c r="AC230" s="66" t="s">
        <v>8173</v>
      </c>
      <c r="AD230" s="66" t="s">
        <v>8173</v>
      </c>
      <c r="AE230" s="66" t="s">
        <v>7708</v>
      </c>
      <c r="AF230" s="63" t="s">
        <v>8429</v>
      </c>
      <c r="AG230" s="63" t="s">
        <v>8429</v>
      </c>
      <c r="AH230" s="63" t="s">
        <v>8429</v>
      </c>
      <c r="AI230" s="63" t="s">
        <v>25</v>
      </c>
      <c r="AJ230" s="62" t="s">
        <v>8248</v>
      </c>
      <c r="AK230" s="62" t="s">
        <v>8256</v>
      </c>
      <c r="AL230" s="62" t="s">
        <v>5950</v>
      </c>
      <c r="AM230" s="62" t="s">
        <v>5950</v>
      </c>
      <c r="AP230" s="30"/>
      <c r="AQ230" s="251"/>
    </row>
    <row r="231" spans="1:48" s="6" customFormat="1" ht="18">
      <c r="A231" s="44" t="s">
        <v>1924</v>
      </c>
      <c r="B231" s="47" t="s">
        <v>25</v>
      </c>
      <c r="C231" s="42" t="s">
        <v>67</v>
      </c>
      <c r="D231" s="42" t="s">
        <v>25</v>
      </c>
      <c r="E231" s="42" t="s">
        <v>67</v>
      </c>
      <c r="F231" s="42" t="s">
        <v>67</v>
      </c>
      <c r="G231" s="42" t="s">
        <v>67</v>
      </c>
      <c r="H231" s="42" t="s">
        <v>8640</v>
      </c>
      <c r="I231" s="42" t="s">
        <v>8639</v>
      </c>
      <c r="J231" s="42" t="s">
        <v>25</v>
      </c>
      <c r="K231" s="42" t="s">
        <v>6606</v>
      </c>
      <c r="L231" s="42" t="s">
        <v>6606</v>
      </c>
      <c r="M231" s="42" t="s">
        <v>6606</v>
      </c>
      <c r="N231" s="42" t="s">
        <v>5325</v>
      </c>
      <c r="O231" s="42" t="s">
        <v>67</v>
      </c>
      <c r="P231" s="42" t="s">
        <v>3965</v>
      </c>
      <c r="Q231" s="47" t="s">
        <v>67</v>
      </c>
      <c r="R231" s="42" t="s">
        <v>67</v>
      </c>
      <c r="S231" s="42" t="s">
        <v>67</v>
      </c>
      <c r="T231" s="42" t="s">
        <v>67</v>
      </c>
      <c r="U231" s="42" t="s">
        <v>67</v>
      </c>
      <c r="V231" s="42" t="s">
        <v>67</v>
      </c>
      <c r="W231" s="42" t="s">
        <v>67</v>
      </c>
      <c r="X231" s="42" t="s">
        <v>67</v>
      </c>
      <c r="Y231" s="176" t="s">
        <v>67</v>
      </c>
      <c r="Z231" s="176" t="s">
        <v>67</v>
      </c>
      <c r="AA231" s="176" t="s">
        <v>67</v>
      </c>
      <c r="AB231" s="176" t="s">
        <v>67</v>
      </c>
      <c r="AC231" s="42" t="s">
        <v>82</v>
      </c>
      <c r="AD231" s="42" t="s">
        <v>82</v>
      </c>
      <c r="AE231" s="174" t="s">
        <v>67</v>
      </c>
      <c r="AF231" s="42" t="s">
        <v>67</v>
      </c>
      <c r="AG231" s="42" t="s">
        <v>67</v>
      </c>
      <c r="AH231" s="42" t="s">
        <v>67</v>
      </c>
      <c r="AI231" s="47" t="s">
        <v>25</v>
      </c>
      <c r="AJ231" s="42" t="s">
        <v>25</v>
      </c>
      <c r="AK231" s="42" t="s">
        <v>25</v>
      </c>
      <c r="AL231" s="42" t="s">
        <v>67</v>
      </c>
      <c r="AM231" s="42" t="s">
        <v>67</v>
      </c>
      <c r="AO231" s="215"/>
      <c r="AP231" s="30"/>
      <c r="AQ231" s="248"/>
      <c r="AT231" s="30"/>
      <c r="AU231" s="30"/>
      <c r="AV231" s="30"/>
    </row>
    <row r="232" spans="1:48" ht="11.25" customHeight="1">
      <c r="A232" s="86" t="s">
        <v>435</v>
      </c>
      <c r="B232" s="62" t="s">
        <v>25</v>
      </c>
      <c r="C232" s="62" t="s">
        <v>6279</v>
      </c>
      <c r="D232" s="62" t="s">
        <v>25</v>
      </c>
      <c r="E232" s="62" t="s">
        <v>8679</v>
      </c>
      <c r="F232" s="62" t="s">
        <v>8679</v>
      </c>
      <c r="G232" s="62" t="s">
        <v>8679</v>
      </c>
      <c r="H232" s="62" t="s">
        <v>8637</v>
      </c>
      <c r="I232" s="62" t="s">
        <v>8637</v>
      </c>
      <c r="J232" s="62" t="s">
        <v>8637</v>
      </c>
      <c r="K232" s="63" t="s">
        <v>6605</v>
      </c>
      <c r="L232" s="63" t="s">
        <v>6605</v>
      </c>
      <c r="M232" s="63" t="s">
        <v>6605</v>
      </c>
      <c r="N232" s="200" t="s">
        <v>6702</v>
      </c>
      <c r="O232" s="62" t="s">
        <v>6279</v>
      </c>
      <c r="P232" s="63" t="s">
        <v>6792</v>
      </c>
      <c r="Q232" s="63" t="s">
        <v>7034</v>
      </c>
      <c r="R232" s="63" t="s">
        <v>5154</v>
      </c>
      <c r="S232" s="63" t="s">
        <v>5154</v>
      </c>
      <c r="T232" s="63" t="s">
        <v>8767</v>
      </c>
      <c r="U232" s="63" t="s">
        <v>8767</v>
      </c>
      <c r="V232" s="111" t="s">
        <v>7956</v>
      </c>
      <c r="W232" s="111" t="s">
        <v>7956</v>
      </c>
      <c r="X232" s="111" t="s">
        <v>7956</v>
      </c>
      <c r="Y232" s="62" t="s">
        <v>6098</v>
      </c>
      <c r="Z232" s="62" t="s">
        <v>6098</v>
      </c>
      <c r="AA232" s="62" t="s">
        <v>6098</v>
      </c>
      <c r="AB232" s="62" t="s">
        <v>6098</v>
      </c>
      <c r="AC232" s="66" t="s">
        <v>8174</v>
      </c>
      <c r="AD232" s="66" t="s">
        <v>8174</v>
      </c>
      <c r="AE232" s="66" t="s">
        <v>7708</v>
      </c>
      <c r="AF232" s="63" t="s">
        <v>8418</v>
      </c>
      <c r="AG232" s="63" t="s">
        <v>8418</v>
      </c>
      <c r="AH232" s="63" t="s">
        <v>8418</v>
      </c>
      <c r="AI232" s="63" t="s">
        <v>25</v>
      </c>
      <c r="AJ232" s="62" t="s">
        <v>25</v>
      </c>
      <c r="AK232" s="62" t="s">
        <v>25</v>
      </c>
      <c r="AL232" s="62" t="s">
        <v>5951</v>
      </c>
      <c r="AM232" s="62" t="s">
        <v>5951</v>
      </c>
      <c r="AP232" s="30"/>
      <c r="AQ232" s="252"/>
    </row>
    <row r="233" spans="1:48" s="6" customFormat="1" ht="22.5" customHeight="1">
      <c r="A233" s="44" t="s">
        <v>26</v>
      </c>
      <c r="B233" s="47" t="s">
        <v>25</v>
      </c>
      <c r="C233" s="42" t="s">
        <v>6275</v>
      </c>
      <c r="D233" s="42" t="s">
        <v>25</v>
      </c>
      <c r="E233" s="42" t="s">
        <v>6379</v>
      </c>
      <c r="F233" s="42" t="s">
        <v>6379</v>
      </c>
      <c r="G233" s="42" t="s">
        <v>6379</v>
      </c>
      <c r="H233" s="47" t="s">
        <v>67</v>
      </c>
      <c r="I233" s="47" t="s">
        <v>67</v>
      </c>
      <c r="J233" s="47" t="s">
        <v>67</v>
      </c>
      <c r="K233" s="42" t="s">
        <v>8175</v>
      </c>
      <c r="L233" s="42" t="s">
        <v>8175</v>
      </c>
      <c r="M233" s="42" t="s">
        <v>8175</v>
      </c>
      <c r="N233" s="42" t="s">
        <v>6703</v>
      </c>
      <c r="O233" s="42" t="s">
        <v>6275</v>
      </c>
      <c r="P233" s="42" t="s">
        <v>25</v>
      </c>
      <c r="Q233" s="47" t="s">
        <v>25</v>
      </c>
      <c r="R233" s="42" t="s">
        <v>67</v>
      </c>
      <c r="S233" s="42" t="s">
        <v>67</v>
      </c>
      <c r="T233" s="42" t="s">
        <v>8177</v>
      </c>
      <c r="U233" s="42" t="s">
        <v>8177</v>
      </c>
      <c r="V233" s="42" t="s">
        <v>67</v>
      </c>
      <c r="W233" s="42" t="s">
        <v>67</v>
      </c>
      <c r="X233" s="42" t="s">
        <v>67</v>
      </c>
      <c r="Y233" s="42" t="s">
        <v>67</v>
      </c>
      <c r="Z233" s="42" t="s">
        <v>67</v>
      </c>
      <c r="AA233" s="42" t="s">
        <v>67</v>
      </c>
      <c r="AB233" s="42" t="s">
        <v>67</v>
      </c>
      <c r="AC233" s="42" t="s">
        <v>8177</v>
      </c>
      <c r="AD233" s="42" t="s">
        <v>8177</v>
      </c>
      <c r="AE233" s="176" t="s">
        <v>7710</v>
      </c>
      <c r="AF233" s="42" t="s">
        <v>25</v>
      </c>
      <c r="AG233" s="42" t="s">
        <v>25</v>
      </c>
      <c r="AH233" s="42" t="s">
        <v>25</v>
      </c>
      <c r="AI233" s="47" t="s">
        <v>25</v>
      </c>
      <c r="AJ233" s="42" t="s">
        <v>67</v>
      </c>
      <c r="AK233" s="42" t="s">
        <v>67</v>
      </c>
      <c r="AL233" s="42" t="s">
        <v>67</v>
      </c>
      <c r="AM233" s="42" t="s">
        <v>67</v>
      </c>
      <c r="AO233" s="215"/>
      <c r="AP233" s="30"/>
      <c r="AQ233" s="251"/>
      <c r="AT233" s="30"/>
      <c r="AU233" s="30"/>
      <c r="AV233" s="30"/>
    </row>
    <row r="234" spans="1:48" ht="11.25" customHeight="1">
      <c r="A234" s="86" t="s">
        <v>435</v>
      </c>
      <c r="B234" s="62" t="s">
        <v>25</v>
      </c>
      <c r="C234" s="62" t="s">
        <v>6212</v>
      </c>
      <c r="D234" s="62" t="s">
        <v>25</v>
      </c>
      <c r="E234" s="62" t="s">
        <v>8679</v>
      </c>
      <c r="F234" s="62" t="s">
        <v>8679</v>
      </c>
      <c r="G234" s="62" t="s">
        <v>8679</v>
      </c>
      <c r="H234" s="63" t="s">
        <v>8637</v>
      </c>
      <c r="I234" s="63" t="s">
        <v>8637</v>
      </c>
      <c r="J234" s="62" t="s">
        <v>8637</v>
      </c>
      <c r="K234" s="63" t="s">
        <v>6607</v>
      </c>
      <c r="L234" s="63" t="s">
        <v>6607</v>
      </c>
      <c r="M234" s="63" t="s">
        <v>6607</v>
      </c>
      <c r="N234" s="200" t="s">
        <v>6704</v>
      </c>
      <c r="O234" s="62" t="s">
        <v>6212</v>
      </c>
      <c r="P234" s="200" t="s">
        <v>25</v>
      </c>
      <c r="Q234" s="63" t="s">
        <v>25</v>
      </c>
      <c r="R234" s="63" t="s">
        <v>5154</v>
      </c>
      <c r="S234" s="63" t="s">
        <v>5154</v>
      </c>
      <c r="T234" s="63" t="s">
        <v>8767</v>
      </c>
      <c r="U234" s="63" t="s">
        <v>8767</v>
      </c>
      <c r="V234" s="111" t="s">
        <v>7956</v>
      </c>
      <c r="W234" s="111" t="s">
        <v>7956</v>
      </c>
      <c r="X234" s="111" t="s">
        <v>7956</v>
      </c>
      <c r="Y234" s="62" t="s">
        <v>6076</v>
      </c>
      <c r="Z234" s="62" t="s">
        <v>6076</v>
      </c>
      <c r="AA234" s="62" t="s">
        <v>6076</v>
      </c>
      <c r="AB234" s="62" t="s">
        <v>6076</v>
      </c>
      <c r="AC234" s="66" t="s">
        <v>8178</v>
      </c>
      <c r="AD234" s="66" t="s">
        <v>8178</v>
      </c>
      <c r="AE234" s="66" t="s">
        <v>7709</v>
      </c>
      <c r="AF234" s="63" t="s">
        <v>25</v>
      </c>
      <c r="AG234" s="63" t="s">
        <v>25</v>
      </c>
      <c r="AH234" s="63" t="s">
        <v>25</v>
      </c>
      <c r="AI234" s="63" t="s">
        <v>25</v>
      </c>
      <c r="AJ234" s="62" t="s">
        <v>8270</v>
      </c>
      <c r="AK234" s="62" t="s">
        <v>8270</v>
      </c>
      <c r="AL234" s="62" t="s">
        <v>5952</v>
      </c>
      <c r="AM234" s="62" t="s">
        <v>5952</v>
      </c>
      <c r="AP234" s="30"/>
      <c r="AQ234" s="251"/>
    </row>
    <row r="235" spans="1:48" s="6" customFormat="1" ht="39" customHeight="1">
      <c r="A235" s="44" t="s">
        <v>17</v>
      </c>
      <c r="B235" s="47" t="s">
        <v>1404</v>
      </c>
      <c r="C235" s="47" t="s">
        <v>1404</v>
      </c>
      <c r="D235" s="47" t="s">
        <v>1404</v>
      </c>
      <c r="E235" s="47" t="s">
        <v>1404</v>
      </c>
      <c r="F235" s="47" t="s">
        <v>1404</v>
      </c>
      <c r="G235" s="47" t="s">
        <v>1404</v>
      </c>
      <c r="H235" s="47" t="s">
        <v>1404</v>
      </c>
      <c r="I235" s="47" t="s">
        <v>1404</v>
      </c>
      <c r="J235" s="47" t="s">
        <v>1404</v>
      </c>
      <c r="K235" s="47" t="s">
        <v>1404</v>
      </c>
      <c r="L235" s="47" t="s">
        <v>1404</v>
      </c>
      <c r="M235" s="47" t="s">
        <v>1404</v>
      </c>
      <c r="N235" s="42" t="s">
        <v>5319</v>
      </c>
      <c r="O235" s="47" t="s">
        <v>1404</v>
      </c>
      <c r="P235" s="47" t="s">
        <v>1404</v>
      </c>
      <c r="Q235" s="47" t="s">
        <v>1404</v>
      </c>
      <c r="R235" s="47" t="s">
        <v>1404</v>
      </c>
      <c r="S235" s="47" t="s">
        <v>1404</v>
      </c>
      <c r="T235" s="47" t="s">
        <v>1404</v>
      </c>
      <c r="U235" s="47" t="s">
        <v>1404</v>
      </c>
      <c r="V235" s="47" t="s">
        <v>1404</v>
      </c>
      <c r="W235" s="42" t="s">
        <v>7970</v>
      </c>
      <c r="X235" s="42" t="s">
        <v>7970</v>
      </c>
      <c r="Y235" s="47" t="s">
        <v>1404</v>
      </c>
      <c r="Z235" s="47" t="s">
        <v>1404</v>
      </c>
      <c r="AA235" s="47" t="s">
        <v>1404</v>
      </c>
      <c r="AB235" s="47" t="s">
        <v>1404</v>
      </c>
      <c r="AC235" s="47" t="s">
        <v>1404</v>
      </c>
      <c r="AD235" s="47" t="s">
        <v>1404</v>
      </c>
      <c r="AE235" s="47" t="s">
        <v>1404</v>
      </c>
      <c r="AF235" s="42" t="s">
        <v>8431</v>
      </c>
      <c r="AG235" s="42" t="s">
        <v>8431</v>
      </c>
      <c r="AH235" s="42" t="s">
        <v>8431</v>
      </c>
      <c r="AI235" s="47" t="s">
        <v>25</v>
      </c>
      <c r="AJ235" s="47" t="s">
        <v>1404</v>
      </c>
      <c r="AK235" s="47" t="s">
        <v>1404</v>
      </c>
      <c r="AL235" s="47" t="s">
        <v>1404</v>
      </c>
      <c r="AM235" s="47" t="s">
        <v>1404</v>
      </c>
      <c r="AO235" s="215"/>
      <c r="AP235" s="30"/>
      <c r="AQ235" s="248"/>
      <c r="AT235" s="30"/>
      <c r="AU235" s="30"/>
      <c r="AV235" s="30"/>
    </row>
    <row r="236" spans="1:48" ht="11.25" customHeight="1">
      <c r="A236" s="86" t="s">
        <v>435</v>
      </c>
      <c r="B236" s="62" t="s">
        <v>6158</v>
      </c>
      <c r="C236" s="62" t="s">
        <v>6158</v>
      </c>
      <c r="D236" s="62" t="s">
        <v>6158</v>
      </c>
      <c r="E236" s="62" t="s">
        <v>8678</v>
      </c>
      <c r="F236" s="62" t="s">
        <v>8678</v>
      </c>
      <c r="G236" s="62" t="s">
        <v>8678</v>
      </c>
      <c r="H236" s="62" t="s">
        <v>8637</v>
      </c>
      <c r="I236" s="62" t="s">
        <v>8637</v>
      </c>
      <c r="J236" s="62" t="s">
        <v>8637</v>
      </c>
      <c r="K236" s="63" t="s">
        <v>6558</v>
      </c>
      <c r="L236" s="63" t="s">
        <v>6558</v>
      </c>
      <c r="M236" s="63" t="s">
        <v>6558</v>
      </c>
      <c r="N236" s="200" t="s">
        <v>6658</v>
      </c>
      <c r="O236" s="62" t="s">
        <v>6158</v>
      </c>
      <c r="P236" s="63" t="s">
        <v>6746</v>
      </c>
      <c r="Q236" s="63" t="s">
        <v>6991</v>
      </c>
      <c r="R236" s="63" t="s">
        <v>5141</v>
      </c>
      <c r="S236" s="63" t="s">
        <v>5141</v>
      </c>
      <c r="T236" s="63" t="s">
        <v>8056</v>
      </c>
      <c r="U236" s="63" t="s">
        <v>8056</v>
      </c>
      <c r="V236" s="111" t="s">
        <v>7957</v>
      </c>
      <c r="W236" s="111" t="s">
        <v>7969</v>
      </c>
      <c r="X236" s="111" t="s">
        <v>7969</v>
      </c>
      <c r="Y236" s="62"/>
      <c r="Z236" s="62"/>
      <c r="AA236" s="62" t="s">
        <v>6042</v>
      </c>
      <c r="AB236" s="62" t="s">
        <v>7419</v>
      </c>
      <c r="AC236" s="66" t="s">
        <v>8179</v>
      </c>
      <c r="AD236" s="66" t="s">
        <v>8179</v>
      </c>
      <c r="AE236" s="66" t="s">
        <v>7711</v>
      </c>
      <c r="AF236" s="63" t="s">
        <v>8430</v>
      </c>
      <c r="AG236" s="63" t="s">
        <v>8430</v>
      </c>
      <c r="AH236" s="63" t="s">
        <v>8430</v>
      </c>
      <c r="AI236" s="63" t="s">
        <v>25</v>
      </c>
      <c r="AJ236" s="62" t="s">
        <v>8270</v>
      </c>
      <c r="AK236" s="62" t="s">
        <v>8270</v>
      </c>
      <c r="AL236" s="62" t="s">
        <v>5905</v>
      </c>
      <c r="AM236" s="62" t="s">
        <v>5905</v>
      </c>
      <c r="AP236" s="30"/>
      <c r="AQ236" s="253"/>
    </row>
    <row r="237" spans="1:48" s="6" customFormat="1" ht="22.5" customHeight="1">
      <c r="A237" s="44" t="s">
        <v>15</v>
      </c>
      <c r="B237" s="47" t="s">
        <v>67</v>
      </c>
      <c r="C237" s="47" t="s">
        <v>67</v>
      </c>
      <c r="D237" s="47" t="s">
        <v>67</v>
      </c>
      <c r="E237" s="42" t="s">
        <v>67</v>
      </c>
      <c r="F237" s="42" t="s">
        <v>67</v>
      </c>
      <c r="G237" s="42" t="s">
        <v>67</v>
      </c>
      <c r="H237" s="42" t="s">
        <v>6437</v>
      </c>
      <c r="I237" s="42" t="s">
        <v>6437</v>
      </c>
      <c r="J237" s="42" t="s">
        <v>6437</v>
      </c>
      <c r="K237" s="47" t="s">
        <v>67</v>
      </c>
      <c r="L237" s="47" t="s">
        <v>67</v>
      </c>
      <c r="M237" s="47" t="s">
        <v>67</v>
      </c>
      <c r="N237" s="47" t="s">
        <v>67</v>
      </c>
      <c r="O237" s="47" t="s">
        <v>67</v>
      </c>
      <c r="P237" s="42" t="s">
        <v>67</v>
      </c>
      <c r="Q237" s="47" t="s">
        <v>67</v>
      </c>
      <c r="R237" s="47" t="s">
        <v>67</v>
      </c>
      <c r="S237" s="47" t="s">
        <v>67</v>
      </c>
      <c r="T237" s="42" t="s">
        <v>67</v>
      </c>
      <c r="U237" s="42" t="s">
        <v>67</v>
      </c>
      <c r="V237" s="42" t="s">
        <v>67</v>
      </c>
      <c r="W237" s="42" t="s">
        <v>67</v>
      </c>
      <c r="X237" s="42" t="s">
        <v>67</v>
      </c>
      <c r="Y237" s="42" t="s">
        <v>67</v>
      </c>
      <c r="Z237" s="42" t="s">
        <v>67</v>
      </c>
      <c r="AA237" s="42" t="s">
        <v>67</v>
      </c>
      <c r="AB237" s="42" t="s">
        <v>67</v>
      </c>
      <c r="AC237" s="47" t="s">
        <v>67</v>
      </c>
      <c r="AD237" s="47" t="s">
        <v>67</v>
      </c>
      <c r="AE237" s="174" t="s">
        <v>67</v>
      </c>
      <c r="AF237" s="47" t="s">
        <v>67</v>
      </c>
      <c r="AG237" s="47" t="s">
        <v>67</v>
      </c>
      <c r="AH237" s="47" t="s">
        <v>67</v>
      </c>
      <c r="AI237" s="47" t="s">
        <v>25</v>
      </c>
      <c r="AJ237" s="174" t="s">
        <v>67</v>
      </c>
      <c r="AK237" s="174" t="s">
        <v>67</v>
      </c>
      <c r="AL237" s="174" t="s">
        <v>67</v>
      </c>
      <c r="AM237" s="174" t="s">
        <v>67</v>
      </c>
      <c r="AO237" s="215"/>
      <c r="AP237" s="25"/>
      <c r="AQ237" s="251"/>
      <c r="AT237" s="30"/>
      <c r="AU237" s="30"/>
      <c r="AV237" s="30"/>
    </row>
    <row r="238" spans="1:48" ht="11.25" customHeight="1">
      <c r="A238" s="86" t="s">
        <v>435</v>
      </c>
      <c r="B238" s="62" t="s">
        <v>6189</v>
      </c>
      <c r="C238" s="62" t="s">
        <v>6189</v>
      </c>
      <c r="D238" s="62" t="s">
        <v>6189</v>
      </c>
      <c r="E238" s="62" t="s">
        <v>8679</v>
      </c>
      <c r="F238" s="62" t="s">
        <v>8679</v>
      </c>
      <c r="G238" s="62" t="s">
        <v>8679</v>
      </c>
      <c r="H238" s="62" t="s">
        <v>8637</v>
      </c>
      <c r="I238" s="62" t="s">
        <v>8637</v>
      </c>
      <c r="J238" s="63" t="s">
        <v>8637</v>
      </c>
      <c r="K238" s="63" t="s">
        <v>25</v>
      </c>
      <c r="L238" s="63" t="s">
        <v>25</v>
      </c>
      <c r="M238" s="63" t="s">
        <v>25</v>
      </c>
      <c r="N238" s="63" t="s">
        <v>25</v>
      </c>
      <c r="O238" s="62" t="s">
        <v>6189</v>
      </c>
      <c r="P238" s="200" t="s">
        <v>25</v>
      </c>
      <c r="Q238" s="63" t="s">
        <v>25</v>
      </c>
      <c r="R238" s="63" t="s">
        <v>1261</v>
      </c>
      <c r="S238" s="63" t="s">
        <v>1261</v>
      </c>
      <c r="T238" s="63" t="s">
        <v>8056</v>
      </c>
      <c r="U238" s="63" t="s">
        <v>8056</v>
      </c>
      <c r="V238" s="111" t="s">
        <v>7959</v>
      </c>
      <c r="W238" s="111" t="s">
        <v>7959</v>
      </c>
      <c r="X238" s="111" t="s">
        <v>7959</v>
      </c>
      <c r="Y238" s="62" t="s">
        <v>6099</v>
      </c>
      <c r="Z238" s="62" t="s">
        <v>6099</v>
      </c>
      <c r="AA238" s="62" t="s">
        <v>6099</v>
      </c>
      <c r="AB238" s="62" t="s">
        <v>6099</v>
      </c>
      <c r="AC238" s="66" t="s">
        <v>8180</v>
      </c>
      <c r="AD238" s="66" t="s">
        <v>8180</v>
      </c>
      <c r="AE238" s="66" t="s">
        <v>7466</v>
      </c>
      <c r="AF238" s="63" t="s">
        <v>8429</v>
      </c>
      <c r="AG238" s="63" t="s">
        <v>8429</v>
      </c>
      <c r="AH238" s="63" t="s">
        <v>8429</v>
      </c>
      <c r="AI238" s="63" t="s">
        <v>25</v>
      </c>
      <c r="AJ238" s="62" t="s">
        <v>8255</v>
      </c>
      <c r="AK238" s="62" t="s">
        <v>8255</v>
      </c>
      <c r="AL238" s="62" t="s">
        <v>5949</v>
      </c>
      <c r="AM238" s="62" t="s">
        <v>5949</v>
      </c>
      <c r="AP238" s="30"/>
      <c r="AQ238" s="251"/>
    </row>
    <row r="239" spans="1:48" ht="12" customHeight="1">
      <c r="A239" s="93"/>
      <c r="B239" s="93"/>
      <c r="C239" s="93"/>
      <c r="D239" s="93"/>
      <c r="E239" s="93"/>
      <c r="F239" s="93"/>
      <c r="G239" s="93"/>
      <c r="H239" s="93"/>
      <c r="I239" s="93"/>
      <c r="J239" s="93"/>
      <c r="K239" s="97"/>
      <c r="L239" s="97"/>
      <c r="M239" s="97"/>
      <c r="N239" s="97"/>
      <c r="O239" s="93"/>
      <c r="P239" s="205"/>
      <c r="Q239" s="97"/>
      <c r="R239" s="97"/>
      <c r="S239" s="97"/>
      <c r="T239" s="97"/>
      <c r="U239" s="97"/>
      <c r="V239" s="97"/>
      <c r="W239" s="97"/>
      <c r="X239" s="97"/>
      <c r="Y239" s="97"/>
      <c r="Z239" s="97"/>
      <c r="AA239" s="97"/>
      <c r="AB239" s="97"/>
      <c r="AC239" s="97"/>
      <c r="AD239" s="97"/>
      <c r="AE239" s="59"/>
      <c r="AF239" s="59"/>
      <c r="AG239" s="59"/>
      <c r="AH239" s="59"/>
      <c r="AI239" s="97"/>
      <c r="AJ239" s="97"/>
      <c r="AK239" s="97"/>
      <c r="AL239" s="97"/>
      <c r="AM239" s="97"/>
      <c r="AP239" s="30"/>
    </row>
    <row r="240" spans="1:48" s="241" customFormat="1" ht="22.5" customHeight="1">
      <c r="A240" s="83" t="s">
        <v>185</v>
      </c>
      <c r="B240" s="80" t="str">
        <f>B1</f>
        <v>ADCURI Basis-Schutz</v>
      </c>
      <c r="C240" s="80" t="str">
        <f t="shared" ref="C240:AM240" si="18">C1</f>
        <v>ADCURI Premium-Schutz</v>
      </c>
      <c r="D240" s="80" t="str">
        <f t="shared" si="18"/>
        <v>ADCURI Top-Schutz</v>
      </c>
      <c r="E240" s="80" t="str">
        <f t="shared" si="18"/>
        <v>Allianz Basis</v>
      </c>
      <c r="F240" s="80" t="str">
        <f t="shared" si="18"/>
        <v>Allianz Komfort</v>
      </c>
      <c r="G240" s="80" t="str">
        <f t="shared" si="18"/>
        <v>Allianz Premium</v>
      </c>
      <c r="H240" s="80" t="str">
        <f t="shared" si="18"/>
        <v>Alte Leipziger classic</v>
      </c>
      <c r="I240" s="80" t="str">
        <f t="shared" si="18"/>
        <v>Alte Leipziger comfort</v>
      </c>
      <c r="J240" s="80" t="str">
        <f t="shared" si="18"/>
        <v>Alte Leipziger compact</v>
      </c>
      <c r="K240" s="80" t="str">
        <f t="shared" si="18"/>
        <v>ARAG Basis</v>
      </c>
      <c r="L240" s="80" t="str">
        <f t="shared" si="18"/>
        <v>ARAG Komfort</v>
      </c>
      <c r="M240" s="80" t="str">
        <f t="shared" si="18"/>
        <v>ARAG Premium</v>
      </c>
      <c r="N240" s="80" t="str">
        <f t="shared" si="18"/>
        <v>AXA BOXflex</v>
      </c>
      <c r="O240" s="80" t="str">
        <f t="shared" si="18"/>
        <v>Barmeia Premium</v>
      </c>
      <c r="P240" s="80" t="str">
        <f t="shared" si="18"/>
        <v>Basler Ambiente Top</v>
      </c>
      <c r="Q240" s="80" t="str">
        <f t="shared" si="18"/>
        <v>Concordia Sorglos</v>
      </c>
      <c r="R240" s="80" t="str">
        <f t="shared" si="18"/>
        <v>Debeka Comfort</v>
      </c>
      <c r="S240" s="80" t="str">
        <f t="shared" si="18"/>
        <v>Debeka Comfort Plus</v>
      </c>
      <c r="T240" s="80" t="str">
        <f t="shared" si="18"/>
        <v>ERGO Best</v>
      </c>
      <c r="U240" s="80" t="str">
        <f t="shared" ref="U240" si="19">U1</f>
        <v>ERGO Smart</v>
      </c>
      <c r="V240" s="80" t="str">
        <f t="shared" si="18"/>
        <v>Gothaer Basis</v>
      </c>
      <c r="W240" s="80" t="str">
        <f t="shared" si="18"/>
        <v>Gothaer Plus</v>
      </c>
      <c r="X240" s="80" t="str">
        <f t="shared" si="18"/>
        <v>Gothaer Premium</v>
      </c>
      <c r="Y240" s="80" t="str">
        <f t="shared" si="18"/>
        <v>HK Einfach Besser</v>
      </c>
      <c r="Z240" s="80" t="str">
        <f t="shared" si="18"/>
        <v>HK Einfach Besser Plus</v>
      </c>
      <c r="AA240" s="80" t="str">
        <f t="shared" si="18"/>
        <v>HK Einfach Gut</v>
      </c>
      <c r="AB240" s="80" t="str">
        <f t="shared" si="18"/>
        <v>HK Einfach Komplett</v>
      </c>
      <c r="AC240" s="80" t="str">
        <f t="shared" si="18"/>
        <v>HUK Classic</v>
      </c>
      <c r="AD240" s="80" t="str">
        <f t="shared" si="18"/>
        <v>HUK Plus</v>
      </c>
      <c r="AE240" s="80" t="str">
        <f t="shared" si="18"/>
        <v>Interrisk XXL</v>
      </c>
      <c r="AF240" s="80" t="str">
        <f t="shared" si="18"/>
        <v>ITL Classic</v>
      </c>
      <c r="AG240" s="80" t="str">
        <f t="shared" si="18"/>
        <v>ITL Eurosecure Plus</v>
      </c>
      <c r="AH240" s="80" t="str">
        <f t="shared" si="18"/>
        <v>ITL Infinitus</v>
      </c>
      <c r="AI240" s="80" t="str">
        <f t="shared" si="18"/>
        <v>Keine</v>
      </c>
      <c r="AJ240" s="80" t="str">
        <f t="shared" si="18"/>
        <v>RUV PrivatPolice Classic</v>
      </c>
      <c r="AK240" s="80" t="str">
        <f t="shared" si="18"/>
        <v>RUV PrivatPolice Comfort</v>
      </c>
      <c r="AL240" s="80" t="str">
        <f t="shared" si="18"/>
        <v>VHV Klassik Garant</v>
      </c>
      <c r="AM240" s="80" t="str">
        <f t="shared" si="18"/>
        <v>VHV Klassik Garant Exklusiv</v>
      </c>
      <c r="AO240" s="242"/>
      <c r="AP240" s="139"/>
      <c r="AQ240" s="248"/>
      <c r="AT240" s="139"/>
      <c r="AU240" s="139"/>
      <c r="AV240" s="139"/>
    </row>
    <row r="241" spans="1:48" s="34" customFormat="1" ht="249.95" customHeight="1">
      <c r="A241" s="46"/>
      <c r="B241" s="60" t="s">
        <v>6466</v>
      </c>
      <c r="C241" s="60" t="s">
        <v>6466</v>
      </c>
      <c r="D241" s="60" t="s">
        <v>6466</v>
      </c>
      <c r="E241" s="60" t="s">
        <v>7483</v>
      </c>
      <c r="F241" s="60" t="s">
        <v>7483</v>
      </c>
      <c r="G241" s="60" t="s">
        <v>7483</v>
      </c>
      <c r="H241" s="60" t="s">
        <v>25</v>
      </c>
      <c r="I241" s="60" t="s">
        <v>25</v>
      </c>
      <c r="J241" s="60" t="s">
        <v>25</v>
      </c>
      <c r="K241" s="61" t="s">
        <v>6497</v>
      </c>
      <c r="L241" s="61" t="s">
        <v>6497</v>
      </c>
      <c r="M241" s="61" t="s">
        <v>6615</v>
      </c>
      <c r="N241" s="61" t="s">
        <v>6708</v>
      </c>
      <c r="O241" s="60" t="s">
        <v>6466</v>
      </c>
      <c r="P241" s="43" t="s">
        <v>25</v>
      </c>
      <c r="Q241" s="61" t="s">
        <v>7408</v>
      </c>
      <c r="R241" s="61" t="s">
        <v>7050</v>
      </c>
      <c r="S241" s="61" t="s">
        <v>7050</v>
      </c>
      <c r="T241" s="307" t="s">
        <v>8758</v>
      </c>
      <c r="U241" s="307" t="s">
        <v>8758</v>
      </c>
      <c r="V241" s="61" t="s">
        <v>7906</v>
      </c>
      <c r="W241" s="61" t="s">
        <v>7967</v>
      </c>
      <c r="X241" s="61" t="s">
        <v>7999</v>
      </c>
      <c r="Y241" s="72" t="s">
        <v>8335</v>
      </c>
      <c r="Z241" s="72" t="s">
        <v>8335</v>
      </c>
      <c r="AA241" s="72" t="s">
        <v>8335</v>
      </c>
      <c r="AB241" s="72" t="s">
        <v>8336</v>
      </c>
      <c r="AC241" s="43" t="s">
        <v>8181</v>
      </c>
      <c r="AD241" s="43" t="s">
        <v>8181</v>
      </c>
      <c r="AE241" s="245" t="s">
        <v>7712</v>
      </c>
      <c r="AF241" s="61"/>
      <c r="AG241" s="61"/>
      <c r="AH241" s="61" t="s">
        <v>8489</v>
      </c>
      <c r="AI241" s="47" t="s">
        <v>25</v>
      </c>
      <c r="AJ241" s="60" t="s">
        <v>8320</v>
      </c>
      <c r="AK241" s="60" t="s">
        <v>8319</v>
      </c>
      <c r="AL241" s="275" t="s">
        <v>25</v>
      </c>
      <c r="AM241" s="60" t="s">
        <v>25</v>
      </c>
      <c r="AP241" s="25"/>
      <c r="AQ241" s="248"/>
      <c r="AT241" s="40"/>
      <c r="AU241" s="40"/>
      <c r="AV241" s="40"/>
    </row>
    <row r="242" spans="1:48">
      <c r="A242" s="86" t="s">
        <v>435</v>
      </c>
      <c r="B242" s="62"/>
      <c r="C242" s="62"/>
      <c r="D242" s="62"/>
      <c r="E242" s="62" t="s">
        <v>983</v>
      </c>
      <c r="F242" s="62" t="s">
        <v>983</v>
      </c>
      <c r="G242" s="62" t="s">
        <v>983</v>
      </c>
      <c r="H242" s="62" t="s">
        <v>25</v>
      </c>
      <c r="I242" s="62" t="s">
        <v>25</v>
      </c>
      <c r="J242" s="62" t="s">
        <v>25</v>
      </c>
      <c r="K242" s="63" t="s">
        <v>25</v>
      </c>
      <c r="L242" s="63" t="s">
        <v>25</v>
      </c>
      <c r="M242" s="63" t="s">
        <v>25</v>
      </c>
      <c r="N242" s="63" t="s">
        <v>6707</v>
      </c>
      <c r="O242" s="62"/>
      <c r="P242" s="200" t="s">
        <v>25</v>
      </c>
      <c r="Q242" s="63" t="s">
        <v>25</v>
      </c>
      <c r="R242" s="63" t="s">
        <v>6300</v>
      </c>
      <c r="S242" s="63" t="s">
        <v>6300</v>
      </c>
      <c r="T242" s="63" t="s">
        <v>983</v>
      </c>
      <c r="U242" s="63" t="s">
        <v>983</v>
      </c>
      <c r="V242" s="63" t="s">
        <v>6707</v>
      </c>
      <c r="W242" s="63" t="s">
        <v>6707</v>
      </c>
      <c r="X242" s="63" t="s">
        <v>6707</v>
      </c>
      <c r="Y242" s="66"/>
      <c r="Z242" s="66"/>
      <c r="AA242" s="66"/>
      <c r="AB242" s="66"/>
      <c r="AC242" s="66" t="s">
        <v>25</v>
      </c>
      <c r="AD242" s="66" t="s">
        <v>25</v>
      </c>
      <c r="AE242" s="66" t="s">
        <v>7467</v>
      </c>
      <c r="AF242" s="63"/>
      <c r="AG242" s="63"/>
      <c r="AH242" s="63"/>
      <c r="AI242" s="63" t="s">
        <v>25</v>
      </c>
      <c r="AJ242" s="62"/>
      <c r="AK242" s="62"/>
      <c r="AL242" s="62"/>
      <c r="AM242" s="62"/>
      <c r="AP242" s="30"/>
    </row>
    <row r="243" spans="1:48" ht="12" customHeight="1">
      <c r="A243" s="25"/>
      <c r="B243" s="25"/>
      <c r="C243" s="25"/>
      <c r="D243" s="25"/>
      <c r="E243" s="25"/>
      <c r="F243" s="25"/>
      <c r="G243" s="25"/>
      <c r="H243" s="25"/>
      <c r="I243" s="25"/>
      <c r="J243" s="25"/>
      <c r="K243" s="25"/>
      <c r="L243" s="25"/>
      <c r="M243" s="25"/>
      <c r="N243" s="25"/>
      <c r="O243" s="25"/>
      <c r="P243" s="183"/>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P243" s="30"/>
    </row>
    <row r="244" spans="1:48" s="241" customFormat="1" ht="22.5" customHeight="1">
      <c r="A244" s="83" t="s">
        <v>166</v>
      </c>
      <c r="B244" s="106" t="str">
        <f>B1</f>
        <v>ADCURI Basis-Schutz</v>
      </c>
      <c r="C244" s="106" t="str">
        <f t="shared" ref="C244:AM244" si="20">C1</f>
        <v>ADCURI Premium-Schutz</v>
      </c>
      <c r="D244" s="106" t="str">
        <f t="shared" si="20"/>
        <v>ADCURI Top-Schutz</v>
      </c>
      <c r="E244" s="106" t="str">
        <f t="shared" si="20"/>
        <v>Allianz Basis</v>
      </c>
      <c r="F244" s="106" t="str">
        <f t="shared" si="20"/>
        <v>Allianz Komfort</v>
      </c>
      <c r="G244" s="106" t="str">
        <f t="shared" si="20"/>
        <v>Allianz Premium</v>
      </c>
      <c r="H244" s="106" t="str">
        <f t="shared" si="20"/>
        <v>Alte Leipziger classic</v>
      </c>
      <c r="I244" s="106" t="str">
        <f t="shared" si="20"/>
        <v>Alte Leipziger comfort</v>
      </c>
      <c r="J244" s="106" t="str">
        <f t="shared" si="20"/>
        <v>Alte Leipziger compact</v>
      </c>
      <c r="K244" s="106" t="str">
        <f t="shared" si="20"/>
        <v>ARAG Basis</v>
      </c>
      <c r="L244" s="106" t="str">
        <f t="shared" si="20"/>
        <v>ARAG Komfort</v>
      </c>
      <c r="M244" s="106" t="str">
        <f t="shared" si="20"/>
        <v>ARAG Premium</v>
      </c>
      <c r="N244" s="106" t="str">
        <f t="shared" si="20"/>
        <v>AXA BOXflex</v>
      </c>
      <c r="O244" s="106" t="str">
        <f t="shared" si="20"/>
        <v>Barmeia Premium</v>
      </c>
      <c r="P244" s="106" t="str">
        <f t="shared" si="20"/>
        <v>Basler Ambiente Top</v>
      </c>
      <c r="Q244" s="106" t="str">
        <f t="shared" si="20"/>
        <v>Concordia Sorglos</v>
      </c>
      <c r="R244" s="106" t="str">
        <f t="shared" si="20"/>
        <v>Debeka Comfort</v>
      </c>
      <c r="S244" s="106" t="str">
        <f t="shared" si="20"/>
        <v>Debeka Comfort Plus</v>
      </c>
      <c r="T244" s="106" t="str">
        <f t="shared" si="20"/>
        <v>ERGO Best</v>
      </c>
      <c r="U244" s="106" t="str">
        <f t="shared" ref="U244" si="21">U1</f>
        <v>ERGO Smart</v>
      </c>
      <c r="V244" s="106" t="str">
        <f t="shared" si="20"/>
        <v>Gothaer Basis</v>
      </c>
      <c r="W244" s="106" t="str">
        <f t="shared" si="20"/>
        <v>Gothaer Plus</v>
      </c>
      <c r="X244" s="106" t="str">
        <f t="shared" si="20"/>
        <v>Gothaer Premium</v>
      </c>
      <c r="Y244" s="106" t="str">
        <f t="shared" si="20"/>
        <v>HK Einfach Besser</v>
      </c>
      <c r="Z244" s="106" t="str">
        <f t="shared" si="20"/>
        <v>HK Einfach Besser Plus</v>
      </c>
      <c r="AA244" s="106" t="str">
        <f t="shared" si="20"/>
        <v>HK Einfach Gut</v>
      </c>
      <c r="AB244" s="106" t="str">
        <f t="shared" si="20"/>
        <v>HK Einfach Komplett</v>
      </c>
      <c r="AC244" s="106" t="str">
        <f t="shared" si="20"/>
        <v>HUK Classic</v>
      </c>
      <c r="AD244" s="106" t="str">
        <f t="shared" si="20"/>
        <v>HUK Plus</v>
      </c>
      <c r="AE244" s="106" t="str">
        <f t="shared" si="20"/>
        <v>Interrisk XXL</v>
      </c>
      <c r="AF244" s="106" t="str">
        <f t="shared" si="20"/>
        <v>ITL Classic</v>
      </c>
      <c r="AG244" s="106" t="str">
        <f t="shared" si="20"/>
        <v>ITL Eurosecure Plus</v>
      </c>
      <c r="AH244" s="106" t="str">
        <f t="shared" si="20"/>
        <v>ITL Infinitus</v>
      </c>
      <c r="AI244" s="106" t="str">
        <f t="shared" si="20"/>
        <v>Keine</v>
      </c>
      <c r="AJ244" s="106" t="str">
        <f t="shared" si="20"/>
        <v>RUV PrivatPolice Classic</v>
      </c>
      <c r="AK244" s="106" t="str">
        <f t="shared" si="20"/>
        <v>RUV PrivatPolice Comfort</v>
      </c>
      <c r="AL244" s="106" t="str">
        <f t="shared" si="20"/>
        <v>VHV Klassik Garant</v>
      </c>
      <c r="AM244" s="106" t="str">
        <f t="shared" si="20"/>
        <v>VHV Klassik Garant Exklusiv</v>
      </c>
      <c r="AO244" s="242"/>
      <c r="AP244" s="183"/>
      <c r="AQ244" s="248"/>
      <c r="AT244" s="139"/>
      <c r="AU244" s="139"/>
      <c r="AV244" s="139"/>
    </row>
    <row r="245" spans="1:48" s="304" customFormat="1" ht="29.25" customHeight="1">
      <c r="A245" s="298"/>
      <c r="B245" s="299" t="s">
        <v>8738</v>
      </c>
      <c r="C245" s="299" t="s">
        <v>8738</v>
      </c>
      <c r="D245" s="299" t="s">
        <v>8738</v>
      </c>
      <c r="E245" s="299" t="s">
        <v>8686</v>
      </c>
      <c r="F245" s="299" t="s">
        <v>8686</v>
      </c>
      <c r="G245" s="299" t="s">
        <v>8686</v>
      </c>
      <c r="H245" s="299" t="s">
        <v>8641</v>
      </c>
      <c r="I245" s="299" t="s">
        <v>8641</v>
      </c>
      <c r="J245" s="299" t="s">
        <v>8641</v>
      </c>
      <c r="K245" s="298" t="s">
        <v>8185</v>
      </c>
      <c r="L245" s="298" t="s">
        <v>8185</v>
      </c>
      <c r="M245" s="298" t="s">
        <v>8185</v>
      </c>
      <c r="N245" s="287" t="s">
        <v>8186</v>
      </c>
      <c r="O245" s="299" t="s">
        <v>8738</v>
      </c>
      <c r="P245" s="298" t="s">
        <v>8334</v>
      </c>
      <c r="Q245" s="298" t="s">
        <v>8495</v>
      </c>
      <c r="R245" s="299" t="s">
        <v>8746</v>
      </c>
      <c r="S245" s="299" t="s">
        <v>8746</v>
      </c>
      <c r="T245" s="287" t="s">
        <v>8773</v>
      </c>
      <c r="U245" s="287" t="s">
        <v>8772</v>
      </c>
      <c r="V245" s="299" t="s">
        <v>8743</v>
      </c>
      <c r="W245" s="299" t="s">
        <v>8743</v>
      </c>
      <c r="X245" s="299" t="s">
        <v>8743</v>
      </c>
      <c r="Y245" s="299" t="s">
        <v>8542</v>
      </c>
      <c r="Z245" s="299" t="s">
        <v>8542</v>
      </c>
      <c r="AA245" s="299" t="s">
        <v>8542</v>
      </c>
      <c r="AB245" s="299" t="s">
        <v>8542</v>
      </c>
      <c r="AC245" s="299" t="s">
        <v>8566</v>
      </c>
      <c r="AD245" s="299" t="s">
        <v>8566</v>
      </c>
      <c r="AE245" s="299" t="s">
        <v>8550</v>
      </c>
      <c r="AF245" s="302" t="s">
        <v>8487</v>
      </c>
      <c r="AG245" s="302" t="s">
        <v>8776</v>
      </c>
      <c r="AH245" s="302" t="s">
        <v>8476</v>
      </c>
      <c r="AI245" s="303" t="s">
        <v>25</v>
      </c>
      <c r="AJ245" s="302" t="s">
        <v>8516</v>
      </c>
      <c r="AK245" s="302" t="s">
        <v>8516</v>
      </c>
      <c r="AL245" s="302" t="s">
        <v>8458</v>
      </c>
      <c r="AM245" s="302" t="s">
        <v>8458</v>
      </c>
      <c r="AP245" s="305"/>
      <c r="AQ245" s="248"/>
    </row>
    <row r="246" spans="1:48" s="25" customFormat="1" ht="9">
      <c r="E246" s="294"/>
      <c r="F246" s="294"/>
      <c r="G246" s="294"/>
      <c r="H246" s="293"/>
      <c r="I246" s="293"/>
      <c r="J246" s="293"/>
      <c r="P246" s="183"/>
      <c r="AO246" s="218"/>
      <c r="AQ246" s="248"/>
    </row>
    <row r="247" spans="1:48" s="24" customFormat="1" ht="22.5" customHeight="1">
      <c r="A247" s="44" t="s">
        <v>2924</v>
      </c>
      <c r="B247" s="68" t="s">
        <v>8680</v>
      </c>
      <c r="C247" s="68" t="s">
        <v>8680</v>
      </c>
      <c r="D247" s="68" t="s">
        <v>8680</v>
      </c>
      <c r="E247" s="68" t="s">
        <v>8680</v>
      </c>
      <c r="F247" s="68" t="s">
        <v>8680</v>
      </c>
      <c r="G247" s="68" t="s">
        <v>8680</v>
      </c>
      <c r="H247" s="68" t="s">
        <v>8642</v>
      </c>
      <c r="I247" s="68" t="s">
        <v>8642</v>
      </c>
      <c r="J247" s="68" t="s">
        <v>8642</v>
      </c>
      <c r="K247" s="68" t="s">
        <v>8537</v>
      </c>
      <c r="L247" s="68" t="s">
        <v>8537</v>
      </c>
      <c r="M247" s="68" t="s">
        <v>8537</v>
      </c>
      <c r="N247" s="68" t="s">
        <v>8762</v>
      </c>
      <c r="O247" s="68" t="s">
        <v>8680</v>
      </c>
      <c r="P247" s="68" t="s">
        <v>8536</v>
      </c>
      <c r="Q247" s="68" t="s">
        <v>8537</v>
      </c>
      <c r="R247" s="68" t="s">
        <v>8747</v>
      </c>
      <c r="S247" s="68" t="s">
        <v>8747</v>
      </c>
      <c r="T247" s="68" t="s">
        <v>8769</v>
      </c>
      <c r="U247" s="68" t="s">
        <v>8769</v>
      </c>
      <c r="V247" s="68" t="s">
        <v>8744</v>
      </c>
      <c r="W247" s="68" t="s">
        <v>8744</v>
      </c>
      <c r="X247" s="68" t="s">
        <v>8744</v>
      </c>
      <c r="Y247" s="68" t="s">
        <v>8548</v>
      </c>
      <c r="Z247" s="68" t="s">
        <v>8548</v>
      </c>
      <c r="AA247" s="68" t="s">
        <v>8548</v>
      </c>
      <c r="AB247" s="68" t="s">
        <v>8548</v>
      </c>
      <c r="AC247" s="68" t="s">
        <v>8565</v>
      </c>
      <c r="AD247" s="68" t="s">
        <v>8565</v>
      </c>
      <c r="AE247" s="68" t="s">
        <v>8549</v>
      </c>
      <c r="AF247" s="68" t="s">
        <v>8536</v>
      </c>
      <c r="AG247" s="68" t="s">
        <v>8536</v>
      </c>
      <c r="AH247" s="68" t="s">
        <v>8536</v>
      </c>
      <c r="AI247" s="68" t="s">
        <v>25</v>
      </c>
      <c r="AJ247" s="68" t="s">
        <v>8541</v>
      </c>
      <c r="AK247" s="68" t="s">
        <v>8541</v>
      </c>
      <c r="AL247" s="68" t="s">
        <v>8541</v>
      </c>
      <c r="AM247" s="68" t="s">
        <v>8541</v>
      </c>
      <c r="AO247" s="219"/>
      <c r="AP247" s="25"/>
      <c r="AQ247" s="248"/>
      <c r="AT247" s="25"/>
      <c r="AU247" s="25"/>
      <c r="AV247" s="25"/>
    </row>
    <row r="248" spans="1:48" s="25" customFormat="1" ht="9">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c r="AA248" s="114"/>
      <c r="AB248" s="114"/>
      <c r="AC248" s="114"/>
      <c r="AD248" s="114"/>
      <c r="AE248" s="114"/>
      <c r="AF248" s="114"/>
      <c r="AG248" s="114"/>
      <c r="AH248" s="114"/>
      <c r="AI248" s="114"/>
      <c r="AJ248" s="114"/>
      <c r="AK248" s="114"/>
      <c r="AL248" s="114"/>
      <c r="AM248" s="114"/>
      <c r="AO248" s="218"/>
      <c r="AQ248" s="248"/>
    </row>
    <row r="249" spans="1:48">
      <c r="V249" s="261" t="s">
        <v>7904</v>
      </c>
      <c r="W249" s="261" t="s">
        <v>7905</v>
      </c>
      <c r="X249" s="261" t="s">
        <v>7905</v>
      </c>
    </row>
    <row r="250" spans="1:48">
      <c r="A250" s="5"/>
      <c r="B250" s="58"/>
      <c r="C250" s="58"/>
      <c r="D250" s="58"/>
      <c r="E250" s="58"/>
      <c r="F250" s="58"/>
      <c r="G250" s="58"/>
      <c r="H250" s="58"/>
      <c r="I250" s="58"/>
      <c r="J250" s="58"/>
      <c r="O250" s="58"/>
      <c r="P250" s="281"/>
      <c r="Q250" s="58"/>
      <c r="AC250" s="58"/>
      <c r="AD250" s="58"/>
      <c r="AE250" s="89"/>
      <c r="AF250" s="89"/>
      <c r="AG250" s="89"/>
      <c r="AH250" s="89"/>
      <c r="AI250" s="195"/>
      <c r="AN250" s="6"/>
    </row>
    <row r="251" spans="1:48">
      <c r="A251" s="3"/>
      <c r="B251" s="25"/>
      <c r="C251" s="25"/>
      <c r="D251" s="25"/>
      <c r="E251" s="25"/>
      <c r="F251" s="25"/>
      <c r="G251" s="25"/>
      <c r="H251" s="25"/>
      <c r="I251" s="25"/>
      <c r="J251" s="25"/>
      <c r="K251" s="30"/>
      <c r="L251" s="30"/>
      <c r="M251" s="30"/>
      <c r="N251" s="30"/>
      <c r="O251" s="25"/>
      <c r="P251" s="25"/>
      <c r="Q251" s="25"/>
      <c r="R251" s="25"/>
      <c r="S251" s="25"/>
      <c r="T251" s="25"/>
      <c r="U251" s="25"/>
      <c r="V251" s="25"/>
      <c r="W251" s="25"/>
      <c r="X251" s="25"/>
      <c r="Y251" s="25"/>
      <c r="Z251" s="25"/>
      <c r="AA251" s="25"/>
      <c r="AB251" s="25"/>
      <c r="AC251" s="30"/>
      <c r="AD251" s="30"/>
      <c r="AE251" s="30"/>
      <c r="AF251" s="30"/>
      <c r="AG251" s="30"/>
      <c r="AH251" s="30"/>
      <c r="AI251" s="30"/>
      <c r="AN251" s="6"/>
    </row>
    <row r="252" spans="1:48">
      <c r="A252" s="8"/>
      <c r="K252" s="89"/>
      <c r="L252" s="89"/>
      <c r="M252" s="89"/>
      <c r="N252" s="89"/>
      <c r="R252" s="89"/>
      <c r="S252" s="89"/>
      <c r="T252" s="89"/>
      <c r="U252" s="89"/>
      <c r="V252" s="89"/>
      <c r="W252" s="89"/>
      <c r="X252" s="89"/>
      <c r="Y252" s="197"/>
      <c r="Z252" s="197"/>
      <c r="AA252" s="197"/>
      <c r="AB252" s="197"/>
      <c r="AC252" s="89"/>
      <c r="AD252" s="89"/>
      <c r="AE252" s="89"/>
      <c r="AF252" s="89"/>
      <c r="AG252" s="89"/>
      <c r="AH252" s="89"/>
      <c r="AI252" s="89"/>
      <c r="AN252" s="6"/>
    </row>
    <row r="253" spans="1:48">
      <c r="B253" s="187"/>
      <c r="C253" s="187"/>
      <c r="D253" s="187"/>
      <c r="E253" s="187"/>
      <c r="F253" s="187"/>
      <c r="G253" s="187"/>
      <c r="H253" s="187"/>
      <c r="I253" s="187"/>
      <c r="J253" s="187"/>
      <c r="K253" s="6"/>
      <c r="L253" s="6"/>
      <c r="M253" s="6"/>
      <c r="N253" s="6"/>
      <c r="O253" s="187"/>
      <c r="R253" s="188"/>
      <c r="S253" s="188"/>
      <c r="T253" s="188"/>
      <c r="U253" s="188"/>
      <c r="V253" s="188"/>
      <c r="W253" s="188"/>
      <c r="X253" s="188"/>
      <c r="AN253" s="6"/>
    </row>
    <row r="254" spans="1:48">
      <c r="AN254" s="6"/>
    </row>
    <row r="255" spans="1:48">
      <c r="A255" s="283" t="s">
        <v>8522</v>
      </c>
      <c r="AQ255" s="306"/>
    </row>
    <row r="256" spans="1:48">
      <c r="A256" s="4" t="s">
        <v>8520</v>
      </c>
      <c r="P256" s="6"/>
      <c r="Q256" s="6"/>
      <c r="R256" s="6"/>
      <c r="S256" s="6"/>
      <c r="T256" s="6"/>
      <c r="U256" s="6"/>
      <c r="V256" s="6"/>
      <c r="W256" s="6"/>
      <c r="X256" s="6"/>
      <c r="Y256" s="6"/>
      <c r="Z256" s="6"/>
      <c r="AA256" s="6"/>
      <c r="AB256" s="6"/>
      <c r="AC256" s="6"/>
      <c r="AD256" s="6"/>
      <c r="AE256" s="6"/>
      <c r="AF256" s="6"/>
      <c r="AG256" s="6"/>
      <c r="AH256" s="6"/>
    </row>
    <row r="258" spans="1:1">
      <c r="A258" s="4" t="s">
        <v>8521</v>
      </c>
    </row>
  </sheetData>
  <phoneticPr fontId="1" type="noConversion"/>
  <conditionalFormatting sqref="L146:M146 K217:M218 K215:M215 AI4 P182 B217 B215 B221:B224 D221 D227 B219:D219 B241:J242">
    <cfRule type="cellIs" dxfId="1184" priority="12466" stopIfTrue="1" operator="equal">
      <formula>#REF!</formula>
    </cfRule>
  </conditionalFormatting>
  <conditionalFormatting sqref="J213 C221 AF118 AG76 AH180:AH181 AH183:AH185 AF4:AH4 AG19:AH19 AF221:AH221 T182">
    <cfRule type="cellIs" dxfId="1183" priority="1140" stopIfTrue="1" operator="equal">
      <formula>#REF!</formula>
    </cfRule>
  </conditionalFormatting>
  <conditionalFormatting sqref="V182">
    <cfRule type="cellIs" dxfId="1182" priority="1135" stopIfTrue="1" operator="equal">
      <formula>#REF!</formula>
    </cfRule>
  </conditionalFormatting>
  <conditionalFormatting sqref="B118">
    <cfRule type="cellIs" dxfId="1181" priority="1075" stopIfTrue="1" operator="equal">
      <formula>#REF!</formula>
    </cfRule>
  </conditionalFormatting>
  <conditionalFormatting sqref="D118">
    <cfRule type="cellIs" dxfId="1180" priority="1072" stopIfTrue="1" operator="equal">
      <formula>#REF!</formula>
    </cfRule>
  </conditionalFormatting>
  <conditionalFormatting sqref="D209">
    <cfRule type="cellIs" dxfId="1179" priority="1071" stopIfTrue="1" operator="equal">
      <formula>#REF!</formula>
    </cfRule>
  </conditionalFormatting>
  <conditionalFormatting sqref="C227">
    <cfRule type="cellIs" dxfId="1178" priority="1063" stopIfTrue="1" operator="equal">
      <formula>#REF!</formula>
    </cfRule>
  </conditionalFormatting>
  <conditionalFormatting sqref="C209">
    <cfRule type="cellIs" dxfId="1177" priority="1066" stopIfTrue="1" operator="equal">
      <formula>#REF!</formula>
    </cfRule>
  </conditionalFormatting>
  <conditionalFormatting sqref="C213">
    <cfRule type="cellIs" dxfId="1176" priority="1065" stopIfTrue="1" operator="equal">
      <formula>#REF!</formula>
    </cfRule>
  </conditionalFormatting>
  <conditionalFormatting sqref="E160">
    <cfRule type="cellIs" dxfId="1175" priority="1056" stopIfTrue="1" operator="equal">
      <formula>#REF!</formula>
    </cfRule>
  </conditionalFormatting>
  <conditionalFormatting sqref="E219">
    <cfRule type="cellIs" dxfId="1174" priority="1054" stopIfTrue="1" operator="equal">
      <formula>#REF!</formula>
    </cfRule>
  </conditionalFormatting>
  <conditionalFormatting sqref="E209">
    <cfRule type="cellIs" dxfId="1173" priority="1053" stopIfTrue="1" operator="equal">
      <formula>#REF!</formula>
    </cfRule>
  </conditionalFormatting>
  <conditionalFormatting sqref="E213">
    <cfRule type="cellIs" dxfId="1172" priority="1052" stopIfTrue="1" operator="equal">
      <formula>#REF!</formula>
    </cfRule>
  </conditionalFormatting>
  <conditionalFormatting sqref="E245">
    <cfRule type="cellIs" dxfId="1171" priority="1044" stopIfTrue="1" operator="equal">
      <formula>#REF!</formula>
    </cfRule>
  </conditionalFormatting>
  <conditionalFormatting sqref="H173">
    <cfRule type="cellIs" dxfId="1170" priority="1026" stopIfTrue="1" operator="equal">
      <formula>#REF!</formula>
    </cfRule>
  </conditionalFormatting>
  <conditionalFormatting sqref="H161">
    <cfRule type="cellIs" dxfId="1169" priority="1029" stopIfTrue="1" operator="equal">
      <formula>#REF!</formula>
    </cfRule>
  </conditionalFormatting>
  <conditionalFormatting sqref="H133">
    <cfRule type="cellIs" dxfId="1168" priority="1028" stopIfTrue="1" operator="equal">
      <formula>#REF!</formula>
    </cfRule>
  </conditionalFormatting>
  <conditionalFormatting sqref="H136">
    <cfRule type="cellIs" dxfId="1167" priority="1027" stopIfTrue="1" operator="equal">
      <formula>#REF!</formula>
    </cfRule>
  </conditionalFormatting>
  <conditionalFormatting sqref="H177">
    <cfRule type="cellIs" dxfId="1166" priority="1025" stopIfTrue="1" operator="equal">
      <formula>#REF!</formula>
    </cfRule>
  </conditionalFormatting>
  <conditionalFormatting sqref="H163">
    <cfRule type="cellIs" dxfId="1165" priority="1024" stopIfTrue="1" operator="equal">
      <formula>#REF!</formula>
    </cfRule>
  </conditionalFormatting>
  <conditionalFormatting sqref="H171">
    <cfRule type="cellIs" dxfId="1164" priority="1023" stopIfTrue="1" operator="equal">
      <formula>#REF!</formula>
    </cfRule>
  </conditionalFormatting>
  <conditionalFormatting sqref="H169">
    <cfRule type="cellIs" dxfId="1163" priority="1022" stopIfTrue="1" operator="equal">
      <formula>#REF!</formula>
    </cfRule>
  </conditionalFormatting>
  <conditionalFormatting sqref="H165">
    <cfRule type="cellIs" dxfId="1162" priority="1021" stopIfTrue="1" operator="equal">
      <formula>#REF!</formula>
    </cfRule>
  </conditionalFormatting>
  <conditionalFormatting sqref="H167">
    <cfRule type="cellIs" dxfId="1161" priority="1020" stopIfTrue="1" operator="equal">
      <formula>#REF!</formula>
    </cfRule>
  </conditionalFormatting>
  <conditionalFormatting sqref="P168">
    <cfRule type="cellIs" dxfId="1160" priority="1017" stopIfTrue="1" operator="equal">
      <formula>#REF!</formula>
    </cfRule>
  </conditionalFormatting>
  <conditionalFormatting sqref="H131">
    <cfRule type="cellIs" dxfId="1159" priority="970" stopIfTrue="1" operator="equal">
      <formula>#REF!</formula>
    </cfRule>
  </conditionalFormatting>
  <conditionalFormatting sqref="AE90:AE93 AE127">
    <cfRule type="cellIs" dxfId="1158" priority="906" stopIfTrue="1" operator="equal">
      <formula>#REF!</formula>
    </cfRule>
  </conditionalFormatting>
  <conditionalFormatting sqref="AE241:AE242 AE172 AE134 AE162 AE178 AE219 AE116 AE80 AE118 AE106 AE110 AE114 AE122 AE120 AE124 AE132 AE86 AE88 AE164 AE166 AE250 AE245 AE19 AE22 AE24 AE26 AE28">
    <cfRule type="cellIs" dxfId="1157" priority="905" stopIfTrue="1" operator="equal">
      <formula>#REF!</formula>
    </cfRule>
  </conditionalFormatting>
  <conditionalFormatting sqref="AE34">
    <cfRule type="cellIs" dxfId="1156" priority="903" stopIfTrue="1" operator="equal">
      <formula>#REF!</formula>
    </cfRule>
  </conditionalFormatting>
  <conditionalFormatting sqref="AE15">
    <cfRule type="cellIs" dxfId="1155" priority="895" stopIfTrue="1" operator="equal">
      <formula>#REF!</formula>
    </cfRule>
  </conditionalFormatting>
  <conditionalFormatting sqref="AE17">
    <cfRule type="cellIs" dxfId="1154" priority="894" stopIfTrue="1" operator="equal">
      <formula>#REF!</formula>
    </cfRule>
  </conditionalFormatting>
  <conditionalFormatting sqref="AE23">
    <cfRule type="cellIs" dxfId="1153" priority="893" stopIfTrue="1" operator="equal">
      <formula>#REF!</formula>
    </cfRule>
  </conditionalFormatting>
  <conditionalFormatting sqref="AE27">
    <cfRule type="cellIs" dxfId="1152" priority="892" stopIfTrue="1" operator="equal">
      <formula>#REF!</formula>
    </cfRule>
  </conditionalFormatting>
  <conditionalFormatting sqref="AE76">
    <cfRule type="cellIs" dxfId="1151" priority="891" stopIfTrue="1" operator="equal">
      <formula>#REF!</formula>
    </cfRule>
  </conditionalFormatting>
  <conditionalFormatting sqref="AE112">
    <cfRule type="cellIs" dxfId="1150" priority="890" stopIfTrue="1" operator="equal">
      <formula>#REF!</formula>
    </cfRule>
  </conditionalFormatting>
  <conditionalFormatting sqref="V118">
    <cfRule type="cellIs" dxfId="1149" priority="787" stopIfTrue="1" operator="equal">
      <formula>#REF!</formula>
    </cfRule>
  </conditionalFormatting>
  <conditionalFormatting sqref="V166">
    <cfRule type="cellIs" dxfId="1148" priority="767" stopIfTrue="1" operator="equal">
      <formula>#REF!</formula>
    </cfRule>
  </conditionalFormatting>
  <conditionalFormatting sqref="W118">
    <cfRule type="cellIs" dxfId="1147" priority="660" stopIfTrue="1" operator="equal">
      <formula>#REF!</formula>
    </cfRule>
  </conditionalFormatting>
  <conditionalFormatting sqref="W166">
    <cfRule type="cellIs" dxfId="1146" priority="646" stopIfTrue="1" operator="equal">
      <formula>#REF!</formula>
    </cfRule>
  </conditionalFormatting>
  <conditionalFormatting sqref="W182">
    <cfRule type="cellIs" dxfId="1145" priority="639" stopIfTrue="1" operator="equal">
      <formula>#REF!</formula>
    </cfRule>
  </conditionalFormatting>
  <conditionalFormatting sqref="X118">
    <cfRule type="cellIs" dxfId="1144" priority="631" stopIfTrue="1" operator="equal">
      <formula>#REF!</formula>
    </cfRule>
  </conditionalFormatting>
  <conditionalFormatting sqref="X166">
    <cfRule type="cellIs" dxfId="1143" priority="578" stopIfTrue="1" operator="equal">
      <formula>#REF!</formula>
    </cfRule>
  </conditionalFormatting>
  <conditionalFormatting sqref="X182">
    <cfRule type="cellIs" dxfId="1142" priority="570" stopIfTrue="1" operator="equal">
      <formula>#REF!</formula>
    </cfRule>
  </conditionalFormatting>
  <conditionalFormatting sqref="AC4 AC108:AC109 AC116 AC179">
    <cfRule type="cellIs" dxfId="1141" priority="531" stopIfTrue="1" operator="equal">
      <formula>#REF!</formula>
    </cfRule>
  </conditionalFormatting>
  <conditionalFormatting sqref="AC76:AC79">
    <cfRule type="cellIs" dxfId="1140" priority="530" stopIfTrue="1" operator="equal">
      <formula>#REF!</formula>
    </cfRule>
  </conditionalFormatting>
  <conditionalFormatting sqref="AC81">
    <cfRule type="cellIs" dxfId="1139" priority="529" stopIfTrue="1" operator="equal">
      <formula>#REF!</formula>
    </cfRule>
  </conditionalFormatting>
  <conditionalFormatting sqref="AD4">
    <cfRule type="cellIs" dxfId="1138" priority="528" stopIfTrue="1" operator="equal">
      <formula>#REF!</formula>
    </cfRule>
  </conditionalFormatting>
  <conditionalFormatting sqref="AC118:AD118">
    <cfRule type="cellIs" dxfId="1137" priority="516" stopIfTrue="1" operator="equal">
      <formula>#REF!</formula>
    </cfRule>
  </conditionalFormatting>
  <conditionalFormatting sqref="C166">
    <cfRule type="cellIs" dxfId="1136" priority="513" stopIfTrue="1" operator="equal">
      <formula>#REF!</formula>
    </cfRule>
  </conditionalFormatting>
  <conditionalFormatting sqref="AC166">
    <cfRule type="cellIs" dxfId="1135" priority="510" stopIfTrue="1" operator="equal">
      <formula>#REF!</formula>
    </cfRule>
  </conditionalFormatting>
  <conditionalFormatting sqref="AC181">
    <cfRule type="cellIs" dxfId="1134" priority="506" stopIfTrue="1" operator="equal">
      <formula>#REF!</formula>
    </cfRule>
  </conditionalFormatting>
  <conditionalFormatting sqref="AC183">
    <cfRule type="cellIs" dxfId="1133" priority="504" stopIfTrue="1" operator="equal">
      <formula>#REF!</formula>
    </cfRule>
  </conditionalFormatting>
  <conditionalFormatting sqref="AC185">
    <cfRule type="cellIs" dxfId="1132" priority="503" stopIfTrue="1" operator="equal">
      <formula>#REF!</formula>
    </cfRule>
  </conditionalFormatting>
  <conditionalFormatting sqref="AC120">
    <cfRule type="cellIs" dxfId="1131" priority="499" stopIfTrue="1" operator="equal">
      <formula>#REF!</formula>
    </cfRule>
  </conditionalFormatting>
  <conditionalFormatting sqref="AK116 AK150:AM150 AK204 AK53 AK12 AK242:AM242 AK136:AM136 AK20:AL20 AK170 AK120:AM120 AK14 AK16 AK18 AK22 AK8:AM8 AK10:AM10">
    <cfRule type="cellIs" dxfId="1130" priority="377" stopIfTrue="1" operator="equal">
      <formula>#REF!</formula>
    </cfRule>
  </conditionalFormatting>
  <conditionalFormatting sqref="AK128:AM128">
    <cfRule type="cellIs" dxfId="1129" priority="374" stopIfTrue="1" operator="equal">
      <formula>#REF!</formula>
    </cfRule>
  </conditionalFormatting>
  <conditionalFormatting sqref="AK110">
    <cfRule type="cellIs" dxfId="1128" priority="371" stopIfTrue="1" operator="equal">
      <formula>#REF!</formula>
    </cfRule>
  </conditionalFormatting>
  <conditionalFormatting sqref="AK112">
    <cfRule type="cellIs" dxfId="1127" priority="370" stopIfTrue="1" operator="equal">
      <formula>#REF!</formula>
    </cfRule>
  </conditionalFormatting>
  <conditionalFormatting sqref="AK221">
    <cfRule type="cellIs" dxfId="1126" priority="369" stopIfTrue="1" operator="equal">
      <formula>#REF!</formula>
    </cfRule>
  </conditionalFormatting>
  <conditionalFormatting sqref="AK219">
    <cfRule type="cellIs" dxfId="1125" priority="368" stopIfTrue="1" operator="equal">
      <formula>#REF!</formula>
    </cfRule>
  </conditionalFormatting>
  <conditionalFormatting sqref="AK168">
    <cfRule type="cellIs" dxfId="1124" priority="366" stopIfTrue="1" operator="equal">
      <formula>#REF!</formula>
    </cfRule>
  </conditionalFormatting>
  <conditionalFormatting sqref="AK118">
    <cfRule type="cellIs" dxfId="1123" priority="365" stopIfTrue="1" operator="equal">
      <formula>#REF!</formula>
    </cfRule>
  </conditionalFormatting>
  <conditionalFormatting sqref="AK124">
    <cfRule type="cellIs" dxfId="1122" priority="364" stopIfTrue="1" operator="equal">
      <formula>#REF!</formula>
    </cfRule>
  </conditionalFormatting>
  <conditionalFormatting sqref="AJ150 AJ53 AJ8 AJ10 AJ242 AJ136 AJ110 AJ170 AJ168 AJ14 AJ16 AJ18:AJ20 AJ22 AJ112 AJ245">
    <cfRule type="cellIs" dxfId="1121" priority="363" stopIfTrue="1" operator="equal">
      <formula>#REF!</formula>
    </cfRule>
  </conditionalFormatting>
  <conditionalFormatting sqref="AJ61">
    <cfRule type="cellIs" dxfId="1120" priority="362" stopIfTrue="1" operator="equal">
      <formula>#REF!</formula>
    </cfRule>
  </conditionalFormatting>
  <conditionalFormatting sqref="AJ89">
    <cfRule type="cellIs" dxfId="1119" priority="360" stopIfTrue="1" operator="equal">
      <formula>#REF!</formula>
    </cfRule>
  </conditionalFormatting>
  <conditionalFormatting sqref="AJ128">
    <cfRule type="cellIs" dxfId="1118" priority="359" stopIfTrue="1" operator="equal">
      <formula>#REF!</formula>
    </cfRule>
  </conditionalFormatting>
  <conditionalFormatting sqref="AJ26">
    <cfRule type="cellIs" dxfId="1117" priority="358" stopIfTrue="1" operator="equal">
      <formula>#REF!</formula>
    </cfRule>
  </conditionalFormatting>
  <conditionalFormatting sqref="AJ221">
    <cfRule type="cellIs" dxfId="1116" priority="356" stopIfTrue="1" operator="equal">
      <formula>#REF!</formula>
    </cfRule>
  </conditionalFormatting>
  <conditionalFormatting sqref="AJ124">
    <cfRule type="cellIs" dxfId="1115" priority="354" stopIfTrue="1" operator="equal">
      <formula>#REF!</formula>
    </cfRule>
  </conditionalFormatting>
  <conditionalFormatting sqref="AJ12">
    <cfRule type="cellIs" dxfId="1114" priority="353" stopIfTrue="1" operator="equal">
      <formula>#REF!</formula>
    </cfRule>
  </conditionalFormatting>
  <conditionalFormatting sqref="AJ116">
    <cfRule type="cellIs" dxfId="1113" priority="352" stopIfTrue="1" operator="equal">
      <formula>#REF!</formula>
    </cfRule>
  </conditionalFormatting>
  <conditionalFormatting sqref="AJ118">
    <cfRule type="cellIs" dxfId="1112" priority="351" stopIfTrue="1" operator="equal">
      <formula>#REF!</formula>
    </cfRule>
  </conditionalFormatting>
  <conditionalFormatting sqref="AJ120">
    <cfRule type="cellIs" dxfId="1111" priority="350" stopIfTrue="1" operator="equal">
      <formula>#REF!</formula>
    </cfRule>
  </conditionalFormatting>
  <conditionalFormatting sqref="AJ204">
    <cfRule type="cellIs" dxfId="1110" priority="349" stopIfTrue="1" operator="equal">
      <formula>#REF!</formula>
    </cfRule>
  </conditionalFormatting>
  <conditionalFormatting sqref="AJ208">
    <cfRule type="cellIs" dxfId="1109" priority="348" stopIfTrue="1" operator="equal">
      <formula>#REF!</formula>
    </cfRule>
  </conditionalFormatting>
  <conditionalFormatting sqref="AJ218">
    <cfRule type="cellIs" dxfId="1108" priority="347" stopIfTrue="1" operator="equal">
      <formula>#REF!</formula>
    </cfRule>
  </conditionalFormatting>
  <conditionalFormatting sqref="AJ219">
    <cfRule type="cellIs" dxfId="1107" priority="346" stopIfTrue="1" operator="equal">
      <formula>#REF!</formula>
    </cfRule>
  </conditionalFormatting>
  <conditionalFormatting sqref="AJ230">
    <cfRule type="cellIs" dxfId="1106" priority="345" stopIfTrue="1" operator="equal">
      <formula>#REF!</formula>
    </cfRule>
  </conditionalFormatting>
  <conditionalFormatting sqref="AK61">
    <cfRule type="cellIs" dxfId="1105" priority="344" stopIfTrue="1" operator="equal">
      <formula>#REF!</formula>
    </cfRule>
  </conditionalFormatting>
  <conditionalFormatting sqref="AK26">
    <cfRule type="cellIs" dxfId="1104" priority="343" stopIfTrue="1" operator="equal">
      <formula>#REF!</formula>
    </cfRule>
  </conditionalFormatting>
  <conditionalFormatting sqref="AJ32:AL32">
    <cfRule type="cellIs" dxfId="1103" priority="340" stopIfTrue="1" operator="equal">
      <formula>#REF!</formula>
    </cfRule>
  </conditionalFormatting>
  <conditionalFormatting sqref="AJ30:AL30">
    <cfRule type="cellIs" dxfId="1102" priority="341" stopIfTrue="1" operator="equal">
      <formula>#REF!</formula>
    </cfRule>
  </conditionalFormatting>
  <conditionalFormatting sqref="AJ34:AK34">
    <cfRule type="cellIs" dxfId="1101" priority="339" stopIfTrue="1" operator="equal">
      <formula>#REF!</formula>
    </cfRule>
  </conditionalFormatting>
  <conditionalFormatting sqref="AJ91:AK91 AL93:AM93">
    <cfRule type="cellIs" dxfId="1100" priority="338" stopIfTrue="1" operator="equal">
      <formula>#REF!</formula>
    </cfRule>
  </conditionalFormatting>
  <conditionalFormatting sqref="AJ123:AK123">
    <cfRule type="cellIs" dxfId="1099" priority="337" stopIfTrue="1" operator="equal">
      <formula>#REF!</formula>
    </cfRule>
  </conditionalFormatting>
  <conditionalFormatting sqref="AJ181 AJ183 AJ185">
    <cfRule type="cellIs" dxfId="1098" priority="336" stopIfTrue="1" operator="equal">
      <formula>#REF!</formula>
    </cfRule>
  </conditionalFormatting>
  <conditionalFormatting sqref="AL12">
    <cfRule type="cellIs" dxfId="1097" priority="326" stopIfTrue="1" operator="equal">
      <formula>#REF!</formula>
    </cfRule>
  </conditionalFormatting>
  <conditionalFormatting sqref="AM12">
    <cfRule type="cellIs" dxfId="1096" priority="325" stopIfTrue="1" operator="equal">
      <formula>#REF!</formula>
    </cfRule>
  </conditionalFormatting>
  <conditionalFormatting sqref="AL14">
    <cfRule type="cellIs" dxfId="1095" priority="324" stopIfTrue="1" operator="equal">
      <formula>#REF!</formula>
    </cfRule>
  </conditionalFormatting>
  <conditionalFormatting sqref="AM73">
    <cfRule type="cellIs" dxfId="1094" priority="271" stopIfTrue="1" operator="equal">
      <formula>#REF!</formula>
    </cfRule>
  </conditionalFormatting>
  <conditionalFormatting sqref="AM14">
    <cfRule type="cellIs" dxfId="1093" priority="322" stopIfTrue="1" operator="equal">
      <formula>#REF!</formula>
    </cfRule>
  </conditionalFormatting>
  <conditionalFormatting sqref="AL16">
    <cfRule type="cellIs" dxfId="1092" priority="321" stopIfTrue="1" operator="equal">
      <formula>#REF!</formula>
    </cfRule>
  </conditionalFormatting>
  <conditionalFormatting sqref="AM16">
    <cfRule type="cellIs" dxfId="1091" priority="320" stopIfTrue="1" operator="equal">
      <formula>#REF!</formula>
    </cfRule>
  </conditionalFormatting>
  <conditionalFormatting sqref="AM17">
    <cfRule type="cellIs" dxfId="1090" priority="319" stopIfTrue="1" operator="equal">
      <formula>#REF!</formula>
    </cfRule>
  </conditionalFormatting>
  <conditionalFormatting sqref="AL18">
    <cfRule type="cellIs" dxfId="1089" priority="318" stopIfTrue="1" operator="equal">
      <formula>#REF!</formula>
    </cfRule>
  </conditionalFormatting>
  <conditionalFormatting sqref="AM18">
    <cfRule type="cellIs" dxfId="1088" priority="317" stopIfTrue="1" operator="equal">
      <formula>#REF!</formula>
    </cfRule>
  </conditionalFormatting>
  <conditionalFormatting sqref="AM20">
    <cfRule type="cellIs" dxfId="1087" priority="316" stopIfTrue="1" operator="equal">
      <formula>#REF!</formula>
    </cfRule>
  </conditionalFormatting>
  <conditionalFormatting sqref="AL22">
    <cfRule type="cellIs" dxfId="1086" priority="315" stopIfTrue="1" operator="equal">
      <formula>#REF!</formula>
    </cfRule>
  </conditionalFormatting>
  <conditionalFormatting sqref="AM22">
    <cfRule type="cellIs" dxfId="1085" priority="314" stopIfTrue="1" operator="equal">
      <formula>#REF!</formula>
    </cfRule>
  </conditionalFormatting>
  <conditionalFormatting sqref="AL24">
    <cfRule type="cellIs" dxfId="1084" priority="313" stopIfTrue="1" operator="equal">
      <formula>#REF!</formula>
    </cfRule>
  </conditionalFormatting>
  <conditionalFormatting sqref="AM24">
    <cfRule type="cellIs" dxfId="1083" priority="312" stopIfTrue="1" operator="equal">
      <formula>#REF!</formula>
    </cfRule>
  </conditionalFormatting>
  <conditionalFormatting sqref="AL26">
    <cfRule type="cellIs" dxfId="1082" priority="311" stopIfTrue="1" operator="equal">
      <formula>#REF!</formula>
    </cfRule>
  </conditionalFormatting>
  <conditionalFormatting sqref="AM26">
    <cfRule type="cellIs" dxfId="1081" priority="310" stopIfTrue="1" operator="equal">
      <formula>#REF!</formula>
    </cfRule>
  </conditionalFormatting>
  <conditionalFormatting sqref="AL28">
    <cfRule type="cellIs" dxfId="1080" priority="309" stopIfTrue="1" operator="equal">
      <formula>#REF!</formula>
    </cfRule>
  </conditionalFormatting>
  <conditionalFormatting sqref="AM28">
    <cfRule type="cellIs" dxfId="1079" priority="308" stopIfTrue="1" operator="equal">
      <formula>#REF!</formula>
    </cfRule>
  </conditionalFormatting>
  <conditionalFormatting sqref="AL38">
    <cfRule type="cellIs" dxfId="1078" priority="307" stopIfTrue="1" operator="equal">
      <formula>#REF!</formula>
    </cfRule>
  </conditionalFormatting>
  <conditionalFormatting sqref="AM38">
    <cfRule type="cellIs" dxfId="1077" priority="306" stopIfTrue="1" operator="equal">
      <formula>#REF!</formula>
    </cfRule>
  </conditionalFormatting>
  <conditionalFormatting sqref="AL40">
    <cfRule type="cellIs" dxfId="1076" priority="305" stopIfTrue="1" operator="equal">
      <formula>#REF!</formula>
    </cfRule>
  </conditionalFormatting>
  <conditionalFormatting sqref="AM40">
    <cfRule type="cellIs" dxfId="1075" priority="304" stopIfTrue="1" operator="equal">
      <formula>#REF!</formula>
    </cfRule>
  </conditionalFormatting>
  <conditionalFormatting sqref="AL42">
    <cfRule type="cellIs" dxfId="1074" priority="303" stopIfTrue="1" operator="equal">
      <formula>#REF!</formula>
    </cfRule>
  </conditionalFormatting>
  <conditionalFormatting sqref="AM42">
    <cfRule type="cellIs" dxfId="1073" priority="302" stopIfTrue="1" operator="equal">
      <formula>#REF!</formula>
    </cfRule>
  </conditionalFormatting>
  <conditionalFormatting sqref="AL45">
    <cfRule type="cellIs" dxfId="1072" priority="301" stopIfTrue="1" operator="equal">
      <formula>#REF!</formula>
    </cfRule>
  </conditionalFormatting>
  <conditionalFormatting sqref="AM45">
    <cfRule type="cellIs" dxfId="1071" priority="300" stopIfTrue="1" operator="equal">
      <formula>#REF!</formula>
    </cfRule>
  </conditionalFormatting>
  <conditionalFormatting sqref="AL47">
    <cfRule type="cellIs" dxfId="1070" priority="299" stopIfTrue="1" operator="equal">
      <formula>#REF!</formula>
    </cfRule>
  </conditionalFormatting>
  <conditionalFormatting sqref="AM47">
    <cfRule type="cellIs" dxfId="1069" priority="298" stopIfTrue="1" operator="equal">
      <formula>#REF!</formula>
    </cfRule>
  </conditionalFormatting>
  <conditionalFormatting sqref="AL49">
    <cfRule type="cellIs" dxfId="1068" priority="297" stopIfTrue="1" operator="equal">
      <formula>#REF!</formula>
    </cfRule>
  </conditionalFormatting>
  <conditionalFormatting sqref="AM49">
    <cfRule type="cellIs" dxfId="1067" priority="296" stopIfTrue="1" operator="equal">
      <formula>#REF!</formula>
    </cfRule>
  </conditionalFormatting>
  <conditionalFormatting sqref="AL51">
    <cfRule type="cellIs" dxfId="1066" priority="295" stopIfTrue="1" operator="equal">
      <formula>#REF!</formula>
    </cfRule>
  </conditionalFormatting>
  <conditionalFormatting sqref="AM51">
    <cfRule type="cellIs" dxfId="1065" priority="294" stopIfTrue="1" operator="equal">
      <formula>#REF!</formula>
    </cfRule>
  </conditionalFormatting>
  <conditionalFormatting sqref="AL53">
    <cfRule type="cellIs" dxfId="1064" priority="293" stopIfTrue="1" operator="equal">
      <formula>#REF!</formula>
    </cfRule>
  </conditionalFormatting>
  <conditionalFormatting sqref="AM53">
    <cfRule type="cellIs" dxfId="1063" priority="292" stopIfTrue="1" operator="equal">
      <formula>#REF!</formula>
    </cfRule>
  </conditionalFormatting>
  <conditionalFormatting sqref="AL55">
    <cfRule type="cellIs" dxfId="1062" priority="291" stopIfTrue="1" operator="equal">
      <formula>#REF!</formula>
    </cfRule>
  </conditionalFormatting>
  <conditionalFormatting sqref="AM55">
    <cfRule type="cellIs" dxfId="1061" priority="290" stopIfTrue="1" operator="equal">
      <formula>#REF!</formula>
    </cfRule>
  </conditionalFormatting>
  <conditionalFormatting sqref="AL57">
    <cfRule type="cellIs" dxfId="1060" priority="289" stopIfTrue="1" operator="equal">
      <formula>#REF!</formula>
    </cfRule>
  </conditionalFormatting>
  <conditionalFormatting sqref="AM57">
    <cfRule type="cellIs" dxfId="1059" priority="288" stopIfTrue="1" operator="equal">
      <formula>#REF!</formula>
    </cfRule>
  </conditionalFormatting>
  <conditionalFormatting sqref="AL59">
    <cfRule type="cellIs" dxfId="1058" priority="287" stopIfTrue="1" operator="equal">
      <formula>#REF!</formula>
    </cfRule>
  </conditionalFormatting>
  <conditionalFormatting sqref="AM59">
    <cfRule type="cellIs" dxfId="1057" priority="286" stopIfTrue="1" operator="equal">
      <formula>#REF!</formula>
    </cfRule>
  </conditionalFormatting>
  <conditionalFormatting sqref="AL61">
    <cfRule type="cellIs" dxfId="1056" priority="285" stopIfTrue="1" operator="equal">
      <formula>#REF!</formula>
    </cfRule>
  </conditionalFormatting>
  <conditionalFormatting sqref="AM61">
    <cfRule type="cellIs" dxfId="1055" priority="284" stopIfTrue="1" operator="equal">
      <formula>#REF!</formula>
    </cfRule>
  </conditionalFormatting>
  <conditionalFormatting sqref="AL63">
    <cfRule type="cellIs" dxfId="1054" priority="283" stopIfTrue="1" operator="equal">
      <formula>#REF!</formula>
    </cfRule>
  </conditionalFormatting>
  <conditionalFormatting sqref="AM63">
    <cfRule type="cellIs" dxfId="1053" priority="282" stopIfTrue="1" operator="equal">
      <formula>#REF!</formula>
    </cfRule>
  </conditionalFormatting>
  <conditionalFormatting sqref="AL65">
    <cfRule type="cellIs" dxfId="1052" priority="281" stopIfTrue="1" operator="equal">
      <formula>#REF!</formula>
    </cfRule>
  </conditionalFormatting>
  <conditionalFormatting sqref="AM65">
    <cfRule type="cellIs" dxfId="1051" priority="280" stopIfTrue="1" operator="equal">
      <formula>#REF!</formula>
    </cfRule>
  </conditionalFormatting>
  <conditionalFormatting sqref="AL67">
    <cfRule type="cellIs" dxfId="1050" priority="279" stopIfTrue="1" operator="equal">
      <formula>#REF!</formula>
    </cfRule>
  </conditionalFormatting>
  <conditionalFormatting sqref="AM67">
    <cfRule type="cellIs" dxfId="1049" priority="278" stopIfTrue="1" operator="equal">
      <formula>#REF!</formula>
    </cfRule>
  </conditionalFormatting>
  <conditionalFormatting sqref="AL69">
    <cfRule type="cellIs" dxfId="1048" priority="277" stopIfTrue="1" operator="equal">
      <formula>#REF!</formula>
    </cfRule>
  </conditionalFormatting>
  <conditionalFormatting sqref="AM69">
    <cfRule type="cellIs" dxfId="1047" priority="276" stopIfTrue="1" operator="equal">
      <formula>#REF!</formula>
    </cfRule>
  </conditionalFormatting>
  <conditionalFormatting sqref="AL71">
    <cfRule type="cellIs" dxfId="1046" priority="275" stopIfTrue="1" operator="equal">
      <formula>#REF!</formula>
    </cfRule>
  </conditionalFormatting>
  <conditionalFormatting sqref="AM71">
    <cfRule type="cellIs" dxfId="1045" priority="274" stopIfTrue="1" operator="equal">
      <formula>#REF!</formula>
    </cfRule>
  </conditionalFormatting>
  <conditionalFormatting sqref="AL73">
    <cfRule type="cellIs" dxfId="1044" priority="273" stopIfTrue="1" operator="equal">
      <formula>#REF!</formula>
    </cfRule>
  </conditionalFormatting>
  <conditionalFormatting sqref="AM81">
    <cfRule type="cellIs" dxfId="1043" priority="270" stopIfTrue="1" operator="equal">
      <formula>#REF!</formula>
    </cfRule>
  </conditionalFormatting>
  <conditionalFormatting sqref="AL83">
    <cfRule type="cellIs" dxfId="1042" priority="269" stopIfTrue="1" operator="equal">
      <formula>#REF!</formula>
    </cfRule>
  </conditionalFormatting>
  <conditionalFormatting sqref="AM83">
    <cfRule type="cellIs" dxfId="1041" priority="268" stopIfTrue="1" operator="equal">
      <formula>#REF!</formula>
    </cfRule>
  </conditionalFormatting>
  <conditionalFormatting sqref="AL87">
    <cfRule type="cellIs" dxfId="1040" priority="267" stopIfTrue="1" operator="equal">
      <formula>#REF!</formula>
    </cfRule>
  </conditionalFormatting>
  <conditionalFormatting sqref="AM87">
    <cfRule type="cellIs" dxfId="1039" priority="266" stopIfTrue="1" operator="equal">
      <formula>#REF!</formula>
    </cfRule>
  </conditionalFormatting>
  <conditionalFormatting sqref="AL89">
    <cfRule type="cellIs" dxfId="1038" priority="265" stopIfTrue="1" operator="equal">
      <formula>#REF!</formula>
    </cfRule>
  </conditionalFormatting>
  <conditionalFormatting sqref="AM89">
    <cfRule type="cellIs" dxfId="1037" priority="264" stopIfTrue="1" operator="equal">
      <formula>#REF!</formula>
    </cfRule>
  </conditionalFormatting>
  <conditionalFormatting sqref="AL91">
    <cfRule type="cellIs" dxfId="1036" priority="263" stopIfTrue="1" operator="equal">
      <formula>#REF!</formula>
    </cfRule>
  </conditionalFormatting>
  <conditionalFormatting sqref="AM91">
    <cfRule type="cellIs" dxfId="1035" priority="262" stopIfTrue="1" operator="equal">
      <formula>#REF!</formula>
    </cfRule>
  </conditionalFormatting>
  <conditionalFormatting sqref="AL97">
    <cfRule type="cellIs" dxfId="1034" priority="261" stopIfTrue="1" operator="equal">
      <formula>#REF!</formula>
    </cfRule>
  </conditionalFormatting>
  <conditionalFormatting sqref="AM97">
    <cfRule type="cellIs" dxfId="1033" priority="260" stopIfTrue="1" operator="equal">
      <formula>#REF!</formula>
    </cfRule>
  </conditionalFormatting>
  <conditionalFormatting sqref="AM99">
    <cfRule type="cellIs" dxfId="1032" priority="259" stopIfTrue="1" operator="equal">
      <formula>#REF!</formula>
    </cfRule>
  </conditionalFormatting>
  <conditionalFormatting sqref="AL99">
    <cfRule type="cellIs" dxfId="1031" priority="258" stopIfTrue="1" operator="equal">
      <formula>#REF!</formula>
    </cfRule>
  </conditionalFormatting>
  <conditionalFormatting sqref="AL101">
    <cfRule type="cellIs" dxfId="1030" priority="257" stopIfTrue="1" operator="equal">
      <formula>#REF!</formula>
    </cfRule>
  </conditionalFormatting>
  <conditionalFormatting sqref="AM101">
    <cfRule type="cellIs" dxfId="1029" priority="256" stopIfTrue="1" operator="equal">
      <formula>#REF!</formula>
    </cfRule>
  </conditionalFormatting>
  <conditionalFormatting sqref="AL103">
    <cfRule type="cellIs" dxfId="1028" priority="255" stopIfTrue="1" operator="equal">
      <formula>#REF!</formula>
    </cfRule>
  </conditionalFormatting>
  <conditionalFormatting sqref="AM103">
    <cfRule type="cellIs" dxfId="1027" priority="254" stopIfTrue="1" operator="equal">
      <formula>#REF!</formula>
    </cfRule>
  </conditionalFormatting>
  <conditionalFormatting sqref="AL105">
    <cfRule type="cellIs" dxfId="1026" priority="252" stopIfTrue="1" operator="equal">
      <formula>#REF!</formula>
    </cfRule>
  </conditionalFormatting>
  <conditionalFormatting sqref="AM105">
    <cfRule type="cellIs" dxfId="1025" priority="251" stopIfTrue="1" operator="equal">
      <formula>#REF!</formula>
    </cfRule>
  </conditionalFormatting>
  <conditionalFormatting sqref="AL108:AL109">
    <cfRule type="cellIs" dxfId="1024" priority="250" stopIfTrue="1" operator="equal">
      <formula>#REF!</formula>
    </cfRule>
  </conditionalFormatting>
  <conditionalFormatting sqref="AL107">
    <cfRule type="cellIs" dxfId="1023" priority="249" stopIfTrue="1" operator="equal">
      <formula>#REF!</formula>
    </cfRule>
  </conditionalFormatting>
  <conditionalFormatting sqref="AM112">
    <cfRule type="cellIs" dxfId="1022" priority="248" stopIfTrue="1" operator="equal">
      <formula>#REF!</formula>
    </cfRule>
  </conditionalFormatting>
  <conditionalFormatting sqref="AM110">
    <cfRule type="cellIs" dxfId="1021" priority="247" stopIfTrue="1" operator="equal">
      <formula>#REF!</formula>
    </cfRule>
  </conditionalFormatting>
  <conditionalFormatting sqref="AL110">
    <cfRule type="cellIs" dxfId="1020" priority="246" stopIfTrue="1" operator="equal">
      <formula>#REF!</formula>
    </cfRule>
  </conditionalFormatting>
  <conditionalFormatting sqref="AL112">
    <cfRule type="cellIs" dxfId="1019" priority="245" stopIfTrue="1" operator="equal">
      <formula>#REF!</formula>
    </cfRule>
  </conditionalFormatting>
  <conditionalFormatting sqref="AL111">
    <cfRule type="cellIs" dxfId="1018" priority="244" stopIfTrue="1" operator="equal">
      <formula>#REF!</formula>
    </cfRule>
  </conditionalFormatting>
  <conditionalFormatting sqref="AM111">
    <cfRule type="cellIs" dxfId="1017" priority="243" stopIfTrue="1" operator="equal">
      <formula>#REF!</formula>
    </cfRule>
  </conditionalFormatting>
  <conditionalFormatting sqref="AL113">
    <cfRule type="cellIs" dxfId="1016" priority="242" stopIfTrue="1" operator="equal">
      <formula>#REF!</formula>
    </cfRule>
  </conditionalFormatting>
  <conditionalFormatting sqref="AM113">
    <cfRule type="cellIs" dxfId="1015" priority="241" stopIfTrue="1" operator="equal">
      <formula>#REF!</formula>
    </cfRule>
  </conditionalFormatting>
  <conditionalFormatting sqref="AL116:AL117">
    <cfRule type="cellIs" dxfId="1014" priority="240" stopIfTrue="1" operator="equal">
      <formula>#REF!</formula>
    </cfRule>
  </conditionalFormatting>
  <conditionalFormatting sqref="AM116:AM117">
    <cfRule type="cellIs" dxfId="1013" priority="239" stopIfTrue="1" operator="equal">
      <formula>#REF!</formula>
    </cfRule>
  </conditionalFormatting>
  <conditionalFormatting sqref="AL118:AL119">
    <cfRule type="cellIs" dxfId="1012" priority="238" stopIfTrue="1" operator="equal">
      <formula>#REF!</formula>
    </cfRule>
  </conditionalFormatting>
  <conditionalFormatting sqref="AM118:AM119">
    <cfRule type="cellIs" dxfId="1011" priority="237" stopIfTrue="1" operator="equal">
      <formula>#REF!</formula>
    </cfRule>
  </conditionalFormatting>
  <conditionalFormatting sqref="AL121">
    <cfRule type="cellIs" dxfId="1010" priority="236" stopIfTrue="1" operator="equal">
      <formula>#REF!</formula>
    </cfRule>
  </conditionalFormatting>
  <conditionalFormatting sqref="AL123">
    <cfRule type="cellIs" dxfId="1009" priority="235" stopIfTrue="1" operator="equal">
      <formula>#REF!</formula>
    </cfRule>
  </conditionalFormatting>
  <conditionalFormatting sqref="AM123">
    <cfRule type="cellIs" dxfId="1008" priority="234" stopIfTrue="1" operator="equal">
      <formula>#REF!</formula>
    </cfRule>
  </conditionalFormatting>
  <conditionalFormatting sqref="AM125">
    <cfRule type="cellIs" dxfId="1007" priority="232" stopIfTrue="1" operator="equal">
      <formula>#REF!</formula>
    </cfRule>
  </conditionalFormatting>
  <conditionalFormatting sqref="AL125">
    <cfRule type="cellIs" dxfId="1006" priority="231" stopIfTrue="1" operator="equal">
      <formula>#REF!</formula>
    </cfRule>
  </conditionalFormatting>
  <conditionalFormatting sqref="AL126">
    <cfRule type="cellIs" dxfId="1005" priority="230" stopIfTrue="1" operator="equal">
      <formula>#REF!</formula>
    </cfRule>
  </conditionalFormatting>
  <conditionalFormatting sqref="AM126">
    <cfRule type="cellIs" dxfId="1004" priority="229" stopIfTrue="1" operator="equal">
      <formula>#REF!</formula>
    </cfRule>
  </conditionalFormatting>
  <conditionalFormatting sqref="AM127">
    <cfRule type="cellIs" dxfId="1003" priority="228" stopIfTrue="1" operator="equal">
      <formula>#REF!</formula>
    </cfRule>
  </conditionalFormatting>
  <conditionalFormatting sqref="AL127">
    <cfRule type="cellIs" dxfId="1002" priority="227" stopIfTrue="1" operator="equal">
      <formula>#REF!</formula>
    </cfRule>
  </conditionalFormatting>
  <conditionalFormatting sqref="AM131">
    <cfRule type="cellIs" dxfId="1001" priority="226" stopIfTrue="1" operator="equal">
      <formula>#REF!</formula>
    </cfRule>
  </conditionalFormatting>
  <conditionalFormatting sqref="AL131">
    <cfRule type="cellIs" dxfId="1000" priority="225" stopIfTrue="1" operator="equal">
      <formula>#REF!</formula>
    </cfRule>
  </conditionalFormatting>
  <conditionalFormatting sqref="AL133">
    <cfRule type="cellIs" dxfId="999" priority="224" stopIfTrue="1" operator="equal">
      <formula>#REF!</formula>
    </cfRule>
  </conditionalFormatting>
  <conditionalFormatting sqref="AM133">
    <cfRule type="cellIs" dxfId="998" priority="223" stopIfTrue="1" operator="equal">
      <formula>#REF!</formula>
    </cfRule>
  </conditionalFormatting>
  <conditionalFormatting sqref="AL135">
    <cfRule type="cellIs" dxfId="997" priority="222" stopIfTrue="1" operator="equal">
      <formula>#REF!</formula>
    </cfRule>
  </conditionalFormatting>
  <conditionalFormatting sqref="AM135">
    <cfRule type="cellIs" dxfId="996" priority="221" stopIfTrue="1" operator="equal">
      <formula>#REF!</formula>
    </cfRule>
  </conditionalFormatting>
  <conditionalFormatting sqref="AL139">
    <cfRule type="cellIs" dxfId="995" priority="220" stopIfTrue="1" operator="equal">
      <formula>#REF!</formula>
    </cfRule>
  </conditionalFormatting>
  <conditionalFormatting sqref="AM139">
    <cfRule type="cellIs" dxfId="994" priority="219" stopIfTrue="1" operator="equal">
      <formula>#REF!</formula>
    </cfRule>
  </conditionalFormatting>
  <conditionalFormatting sqref="AL141">
    <cfRule type="cellIs" dxfId="993" priority="218" stopIfTrue="1" operator="equal">
      <formula>#REF!</formula>
    </cfRule>
  </conditionalFormatting>
  <conditionalFormatting sqref="AM141">
    <cfRule type="cellIs" dxfId="992" priority="217" stopIfTrue="1" operator="equal">
      <formula>#REF!</formula>
    </cfRule>
  </conditionalFormatting>
  <conditionalFormatting sqref="AM143">
    <cfRule type="cellIs" dxfId="991" priority="216" stopIfTrue="1" operator="equal">
      <formula>#REF!</formula>
    </cfRule>
  </conditionalFormatting>
  <conditionalFormatting sqref="AL143">
    <cfRule type="cellIs" dxfId="990" priority="215" stopIfTrue="1" operator="equal">
      <formula>#REF!</formula>
    </cfRule>
  </conditionalFormatting>
  <conditionalFormatting sqref="AL145">
    <cfRule type="cellIs" dxfId="989" priority="214" stopIfTrue="1" operator="equal">
      <formula>#REF!</formula>
    </cfRule>
  </conditionalFormatting>
  <conditionalFormatting sqref="AL147">
    <cfRule type="cellIs" dxfId="988" priority="213" stopIfTrue="1" operator="equal">
      <formula>#REF!</formula>
    </cfRule>
  </conditionalFormatting>
  <conditionalFormatting sqref="AM147">
    <cfRule type="cellIs" dxfId="987" priority="212" stopIfTrue="1" operator="equal">
      <formula>#REF!</formula>
    </cfRule>
  </conditionalFormatting>
  <conditionalFormatting sqref="AL149">
    <cfRule type="cellIs" dxfId="986" priority="211" stopIfTrue="1" operator="equal">
      <formula>#REF!</formula>
    </cfRule>
  </conditionalFormatting>
  <conditionalFormatting sqref="AM149">
    <cfRule type="cellIs" dxfId="985" priority="210" stopIfTrue="1" operator="equal">
      <formula>#REF!</formula>
    </cfRule>
  </conditionalFormatting>
  <conditionalFormatting sqref="AM153">
    <cfRule type="cellIs" dxfId="984" priority="209" stopIfTrue="1" operator="equal">
      <formula>#REF!</formula>
    </cfRule>
  </conditionalFormatting>
  <conditionalFormatting sqref="AL153">
    <cfRule type="cellIs" dxfId="983" priority="208" stopIfTrue="1" operator="equal">
      <formula>#REF!</formula>
    </cfRule>
  </conditionalFormatting>
  <conditionalFormatting sqref="AL154">
    <cfRule type="cellIs" dxfId="982" priority="207" stopIfTrue="1" operator="equal">
      <formula>#REF!</formula>
    </cfRule>
  </conditionalFormatting>
  <conditionalFormatting sqref="AM154">
    <cfRule type="cellIs" dxfId="981" priority="206" stopIfTrue="1" operator="equal">
      <formula>#REF!</formula>
    </cfRule>
  </conditionalFormatting>
  <conditionalFormatting sqref="AL155">
    <cfRule type="cellIs" dxfId="980" priority="205" stopIfTrue="1" operator="equal">
      <formula>#REF!</formula>
    </cfRule>
  </conditionalFormatting>
  <conditionalFormatting sqref="AM155">
    <cfRule type="cellIs" dxfId="979" priority="204" stopIfTrue="1" operator="equal">
      <formula>#REF!</formula>
    </cfRule>
  </conditionalFormatting>
  <conditionalFormatting sqref="AL157">
    <cfRule type="cellIs" dxfId="978" priority="203" stopIfTrue="1" operator="equal">
      <formula>#REF!</formula>
    </cfRule>
  </conditionalFormatting>
  <conditionalFormatting sqref="AM157">
    <cfRule type="cellIs" dxfId="977" priority="202" stopIfTrue="1" operator="equal">
      <formula>#REF!</formula>
    </cfRule>
  </conditionalFormatting>
  <conditionalFormatting sqref="AL159">
    <cfRule type="cellIs" dxfId="976" priority="201" stopIfTrue="1" operator="equal">
      <formula>#REF!</formula>
    </cfRule>
  </conditionalFormatting>
  <conditionalFormatting sqref="AM159">
    <cfRule type="cellIs" dxfId="975" priority="200" stopIfTrue="1" operator="equal">
      <formula>#REF!</formula>
    </cfRule>
  </conditionalFormatting>
  <conditionalFormatting sqref="AL160:AL161">
    <cfRule type="cellIs" dxfId="974" priority="199" stopIfTrue="1" operator="equal">
      <formula>#REF!</formula>
    </cfRule>
  </conditionalFormatting>
  <conditionalFormatting sqref="AM160:AM161">
    <cfRule type="cellIs" dxfId="973" priority="198" stopIfTrue="1" operator="equal">
      <formula>#REF!</formula>
    </cfRule>
  </conditionalFormatting>
  <conditionalFormatting sqref="AL162:AL163">
    <cfRule type="cellIs" dxfId="972" priority="197" stopIfTrue="1" operator="equal">
      <formula>#REF!</formula>
    </cfRule>
  </conditionalFormatting>
  <conditionalFormatting sqref="AM162:AM163">
    <cfRule type="cellIs" dxfId="971" priority="196" stopIfTrue="1" operator="equal">
      <formula>#REF!</formula>
    </cfRule>
  </conditionalFormatting>
  <conditionalFormatting sqref="AL164:AL165">
    <cfRule type="cellIs" dxfId="970" priority="195" stopIfTrue="1" operator="equal">
      <formula>#REF!</formula>
    </cfRule>
  </conditionalFormatting>
  <conditionalFormatting sqref="AM165">
    <cfRule type="cellIs" dxfId="969" priority="194" stopIfTrue="1" operator="equal">
      <formula>#REF!</formula>
    </cfRule>
  </conditionalFormatting>
  <conditionalFormatting sqref="AM164">
    <cfRule type="cellIs" dxfId="968" priority="193" stopIfTrue="1" operator="equal">
      <formula>#REF!</formula>
    </cfRule>
  </conditionalFormatting>
  <conditionalFormatting sqref="AL167">
    <cfRule type="cellIs" dxfId="967" priority="192" stopIfTrue="1" operator="equal">
      <formula>#REF!</formula>
    </cfRule>
  </conditionalFormatting>
  <conditionalFormatting sqref="AM167">
    <cfRule type="cellIs" dxfId="966" priority="191" stopIfTrue="1" operator="equal">
      <formula>#REF!</formula>
    </cfRule>
  </conditionalFormatting>
  <conditionalFormatting sqref="AL168:AL169">
    <cfRule type="cellIs" dxfId="965" priority="190" stopIfTrue="1" operator="equal">
      <formula>#REF!</formula>
    </cfRule>
  </conditionalFormatting>
  <conditionalFormatting sqref="AM168:AM169">
    <cfRule type="cellIs" dxfId="964" priority="189" stopIfTrue="1" operator="equal">
      <formula>#REF!</formula>
    </cfRule>
  </conditionalFormatting>
  <conditionalFormatting sqref="AL170:AL171">
    <cfRule type="cellIs" dxfId="963" priority="188" stopIfTrue="1" operator="equal">
      <formula>#REF!</formula>
    </cfRule>
  </conditionalFormatting>
  <conditionalFormatting sqref="AM170">
    <cfRule type="cellIs" dxfId="962" priority="187" stopIfTrue="1" operator="equal">
      <formula>#REF!</formula>
    </cfRule>
  </conditionalFormatting>
  <conditionalFormatting sqref="AM171">
    <cfRule type="cellIs" dxfId="961" priority="186" stopIfTrue="1" operator="equal">
      <formula>#REF!</formula>
    </cfRule>
  </conditionalFormatting>
  <conditionalFormatting sqref="AL173">
    <cfRule type="cellIs" dxfId="960" priority="185" stopIfTrue="1" operator="equal">
      <formula>#REF!</formula>
    </cfRule>
  </conditionalFormatting>
  <conditionalFormatting sqref="AM173">
    <cfRule type="cellIs" dxfId="959" priority="184" stopIfTrue="1" operator="equal">
      <formula>#REF!</formula>
    </cfRule>
  </conditionalFormatting>
  <conditionalFormatting sqref="AM174:AM175">
    <cfRule type="cellIs" dxfId="958" priority="182" stopIfTrue="1" operator="equal">
      <formula>#REF!</formula>
    </cfRule>
  </conditionalFormatting>
  <conditionalFormatting sqref="AL175">
    <cfRule type="cellIs" dxfId="957" priority="181" stopIfTrue="1" operator="equal">
      <formula>#REF!</formula>
    </cfRule>
  </conditionalFormatting>
  <conditionalFormatting sqref="AL177">
    <cfRule type="cellIs" dxfId="956" priority="180" stopIfTrue="1" operator="equal">
      <formula>#REF!</formula>
    </cfRule>
  </conditionalFormatting>
  <conditionalFormatting sqref="AM177">
    <cfRule type="cellIs" dxfId="955" priority="179" stopIfTrue="1" operator="equal">
      <formula>#REF!</formula>
    </cfRule>
  </conditionalFormatting>
  <conditionalFormatting sqref="AL189">
    <cfRule type="cellIs" dxfId="954" priority="178" stopIfTrue="1" operator="equal">
      <formula>#REF!</formula>
    </cfRule>
  </conditionalFormatting>
  <conditionalFormatting sqref="AM189">
    <cfRule type="cellIs" dxfId="953" priority="177" stopIfTrue="1" operator="equal">
      <formula>#REF!</formula>
    </cfRule>
  </conditionalFormatting>
  <conditionalFormatting sqref="AL191">
    <cfRule type="cellIs" dxfId="952" priority="176" stopIfTrue="1" operator="equal">
      <formula>#REF!</formula>
    </cfRule>
  </conditionalFormatting>
  <conditionalFormatting sqref="AM191">
    <cfRule type="cellIs" dxfId="951" priority="175" stopIfTrue="1" operator="equal">
      <formula>#REF!</formula>
    </cfRule>
  </conditionalFormatting>
  <conditionalFormatting sqref="AL193">
    <cfRule type="cellIs" dxfId="950" priority="174" stopIfTrue="1" operator="equal">
      <formula>#REF!</formula>
    </cfRule>
  </conditionalFormatting>
  <conditionalFormatting sqref="AM193">
    <cfRule type="cellIs" dxfId="949" priority="173" stopIfTrue="1" operator="equal">
      <formula>#REF!</formula>
    </cfRule>
  </conditionalFormatting>
  <conditionalFormatting sqref="AL195">
    <cfRule type="cellIs" dxfId="948" priority="172" stopIfTrue="1" operator="equal">
      <formula>#REF!</formula>
    </cfRule>
  </conditionalFormatting>
  <conditionalFormatting sqref="AM195">
    <cfRule type="cellIs" dxfId="947" priority="171" stopIfTrue="1" operator="equal">
      <formula>#REF!</formula>
    </cfRule>
  </conditionalFormatting>
  <conditionalFormatting sqref="AL197">
    <cfRule type="cellIs" dxfId="946" priority="170" stopIfTrue="1" operator="equal">
      <formula>#REF!</formula>
    </cfRule>
  </conditionalFormatting>
  <conditionalFormatting sqref="AM197">
    <cfRule type="cellIs" dxfId="945" priority="169" stopIfTrue="1" operator="equal">
      <formula>#REF!</formula>
    </cfRule>
  </conditionalFormatting>
  <conditionalFormatting sqref="AL199">
    <cfRule type="cellIs" dxfId="944" priority="168" stopIfTrue="1" operator="equal">
      <formula>#REF!</formula>
    </cfRule>
  </conditionalFormatting>
  <conditionalFormatting sqref="AM199">
    <cfRule type="cellIs" dxfId="943" priority="167" stopIfTrue="1" operator="equal">
      <formula>#REF!</formula>
    </cfRule>
  </conditionalFormatting>
  <conditionalFormatting sqref="AL201">
    <cfRule type="cellIs" dxfId="942" priority="166" stopIfTrue="1" operator="equal">
      <formula>#REF!</formula>
    </cfRule>
  </conditionalFormatting>
  <conditionalFormatting sqref="AM201">
    <cfRule type="cellIs" dxfId="941" priority="165" stopIfTrue="1" operator="equal">
      <formula>#REF!</formula>
    </cfRule>
  </conditionalFormatting>
  <conditionalFormatting sqref="AL206">
    <cfRule type="cellIs" dxfId="940" priority="164" stopIfTrue="1" operator="equal">
      <formula>#REF!</formula>
    </cfRule>
  </conditionalFormatting>
  <conditionalFormatting sqref="AM206">
    <cfRule type="cellIs" dxfId="939" priority="163" stopIfTrue="1" operator="equal">
      <formula>#REF!</formula>
    </cfRule>
  </conditionalFormatting>
  <conditionalFormatting sqref="AL208">
    <cfRule type="cellIs" dxfId="938" priority="162" stopIfTrue="1" operator="equal">
      <formula>#REF!</formula>
    </cfRule>
  </conditionalFormatting>
  <conditionalFormatting sqref="AM208">
    <cfRule type="cellIs" dxfId="937" priority="161" stopIfTrue="1" operator="equal">
      <formula>#REF!</formula>
    </cfRule>
  </conditionalFormatting>
  <conditionalFormatting sqref="AL210">
    <cfRule type="cellIs" dxfId="936" priority="160" stopIfTrue="1" operator="equal">
      <formula>#REF!</formula>
    </cfRule>
  </conditionalFormatting>
  <conditionalFormatting sqref="AM210">
    <cfRule type="cellIs" dxfId="935" priority="159" stopIfTrue="1" operator="equal">
      <formula>#REF!</formula>
    </cfRule>
  </conditionalFormatting>
  <conditionalFormatting sqref="AL212">
    <cfRule type="cellIs" dxfId="934" priority="158" stopIfTrue="1" operator="equal">
      <formula>#REF!</formula>
    </cfRule>
  </conditionalFormatting>
  <conditionalFormatting sqref="AM212">
    <cfRule type="cellIs" dxfId="933" priority="157" stopIfTrue="1" operator="equal">
      <formula>#REF!</formula>
    </cfRule>
  </conditionalFormatting>
  <conditionalFormatting sqref="AM214">
    <cfRule type="cellIs" dxfId="932" priority="156" stopIfTrue="1" operator="equal">
      <formula>#REF!</formula>
    </cfRule>
  </conditionalFormatting>
  <conditionalFormatting sqref="AL214">
    <cfRule type="cellIs" dxfId="931" priority="155" stopIfTrue="1" operator="equal">
      <formula>#REF!</formula>
    </cfRule>
  </conditionalFormatting>
  <conditionalFormatting sqref="AL216">
    <cfRule type="cellIs" dxfId="930" priority="154" stopIfTrue="1" operator="equal">
      <formula>#REF!</formula>
    </cfRule>
  </conditionalFormatting>
  <conditionalFormatting sqref="AM216">
    <cfRule type="cellIs" dxfId="929" priority="153" stopIfTrue="1" operator="equal">
      <formula>#REF!</formula>
    </cfRule>
  </conditionalFormatting>
  <conditionalFormatting sqref="AM218">
    <cfRule type="cellIs" dxfId="928" priority="152" stopIfTrue="1" operator="equal">
      <formula>#REF!</formula>
    </cfRule>
  </conditionalFormatting>
  <conditionalFormatting sqref="AL218">
    <cfRule type="cellIs" dxfId="927" priority="151" stopIfTrue="1" operator="equal">
      <formula>#REF!</formula>
    </cfRule>
  </conditionalFormatting>
  <conditionalFormatting sqref="AL220">
    <cfRule type="cellIs" dxfId="926" priority="150" stopIfTrue="1" operator="equal">
      <formula>#REF!</formula>
    </cfRule>
  </conditionalFormatting>
  <conditionalFormatting sqref="AM220">
    <cfRule type="cellIs" dxfId="925" priority="149" stopIfTrue="1" operator="equal">
      <formula>#REF!</formula>
    </cfRule>
  </conditionalFormatting>
  <conditionalFormatting sqref="AL221:AL222">
    <cfRule type="cellIs" dxfId="924" priority="148" stopIfTrue="1" operator="equal">
      <formula>#REF!</formula>
    </cfRule>
  </conditionalFormatting>
  <conditionalFormatting sqref="AM221:AM222">
    <cfRule type="cellIs" dxfId="923" priority="147" stopIfTrue="1" operator="equal">
      <formula>#REF!</formula>
    </cfRule>
  </conditionalFormatting>
  <conditionalFormatting sqref="AL224">
    <cfRule type="cellIs" dxfId="922" priority="146" stopIfTrue="1" operator="equal">
      <formula>#REF!</formula>
    </cfRule>
  </conditionalFormatting>
  <conditionalFormatting sqref="AM224">
    <cfRule type="cellIs" dxfId="921" priority="145" stopIfTrue="1" operator="equal">
      <formula>#REF!</formula>
    </cfRule>
  </conditionalFormatting>
  <conditionalFormatting sqref="AL204">
    <cfRule type="cellIs" dxfId="920" priority="144" stopIfTrue="1" operator="equal">
      <formula>#REF!</formula>
    </cfRule>
  </conditionalFormatting>
  <conditionalFormatting sqref="AM204">
    <cfRule type="cellIs" dxfId="919" priority="143" stopIfTrue="1" operator="equal">
      <formula>#REF!</formula>
    </cfRule>
  </conditionalFormatting>
  <conditionalFormatting sqref="AL228">
    <cfRule type="cellIs" dxfId="918" priority="142" stopIfTrue="1" operator="equal">
      <formula>#REF!</formula>
    </cfRule>
  </conditionalFormatting>
  <conditionalFormatting sqref="AM228">
    <cfRule type="cellIs" dxfId="917" priority="141" stopIfTrue="1" operator="equal">
      <formula>#REF!</formula>
    </cfRule>
  </conditionalFormatting>
  <conditionalFormatting sqref="AL230">
    <cfRule type="cellIs" dxfId="916" priority="140" stopIfTrue="1" operator="equal">
      <formula>#REF!</formula>
    </cfRule>
  </conditionalFormatting>
  <conditionalFormatting sqref="AM230">
    <cfRule type="cellIs" dxfId="915" priority="139" stopIfTrue="1" operator="equal">
      <formula>#REF!</formula>
    </cfRule>
  </conditionalFormatting>
  <conditionalFormatting sqref="AL236">
    <cfRule type="cellIs" dxfId="914" priority="138" stopIfTrue="1" operator="equal">
      <formula>#REF!</formula>
    </cfRule>
  </conditionalFormatting>
  <conditionalFormatting sqref="AM236">
    <cfRule type="cellIs" dxfId="913" priority="137" stopIfTrue="1" operator="equal">
      <formula>#REF!</formula>
    </cfRule>
  </conditionalFormatting>
  <conditionalFormatting sqref="AL234">
    <cfRule type="cellIs" dxfId="912" priority="136" stopIfTrue="1" operator="equal">
      <formula>#REF!</formula>
    </cfRule>
  </conditionalFormatting>
  <conditionalFormatting sqref="AM234">
    <cfRule type="cellIs" dxfId="911" priority="135" stopIfTrue="1" operator="equal">
      <formula>#REF!</formula>
    </cfRule>
  </conditionalFormatting>
  <conditionalFormatting sqref="AL238">
    <cfRule type="cellIs" dxfId="910" priority="134" stopIfTrue="1" operator="equal">
      <formula>#REF!</formula>
    </cfRule>
  </conditionalFormatting>
  <conditionalFormatting sqref="AM238">
    <cfRule type="cellIs" dxfId="909" priority="133" stopIfTrue="1" operator="equal">
      <formula>#REF!</formula>
    </cfRule>
  </conditionalFormatting>
  <conditionalFormatting sqref="AL245">
    <cfRule type="cellIs" dxfId="908" priority="132" stopIfTrue="1" operator="equal">
      <formula>#REF!</formula>
    </cfRule>
  </conditionalFormatting>
  <conditionalFormatting sqref="AM245">
    <cfRule type="cellIs" dxfId="907" priority="130" stopIfTrue="1" operator="equal">
      <formula>#REF!</formula>
    </cfRule>
  </conditionalFormatting>
  <conditionalFormatting sqref="Q184">
    <cfRule type="cellIs" dxfId="906" priority="116" stopIfTrue="1" operator="equal">
      <formula>#REF!</formula>
    </cfRule>
  </conditionalFormatting>
  <conditionalFormatting sqref="R238:S238 R209:S209 R143:S143 R135:S136 R145:S145 R139:S139 R230">
    <cfRule type="cellIs" dxfId="905" priority="115" stopIfTrue="1" operator="equal">
      <formula>#REF!</formula>
    </cfRule>
  </conditionalFormatting>
  <conditionalFormatting sqref="AJ28">
    <cfRule type="cellIs" dxfId="904" priority="114" stopIfTrue="1" operator="equal">
      <formula>#REF!</formula>
    </cfRule>
  </conditionalFormatting>
  <conditionalFormatting sqref="AK28">
    <cfRule type="cellIs" dxfId="903" priority="113" stopIfTrue="1" operator="equal">
      <formula>#REF!</formula>
    </cfRule>
  </conditionalFormatting>
  <conditionalFormatting sqref="AK245">
    <cfRule type="cellIs" dxfId="902" priority="112" stopIfTrue="1" operator="equal">
      <formula>#REF!</formula>
    </cfRule>
  </conditionalFormatting>
  <conditionalFormatting sqref="AH76">
    <cfRule type="cellIs" dxfId="901" priority="99" stopIfTrue="1" operator="equal">
      <formula>#REF!</formula>
    </cfRule>
  </conditionalFormatting>
  <conditionalFormatting sqref="AG118">
    <cfRule type="cellIs" dxfId="900" priority="98" stopIfTrue="1" operator="equal">
      <formula>#REF!</formula>
    </cfRule>
  </conditionalFormatting>
  <conditionalFormatting sqref="AH118">
    <cfRule type="cellIs" dxfId="899" priority="97" stopIfTrue="1" operator="equal">
      <formula>#REF!</formula>
    </cfRule>
  </conditionalFormatting>
  <conditionalFormatting sqref="Y178 Y2:Y4 Y202 Y245">
    <cfRule type="cellIs" dxfId="898" priority="95" stopIfTrue="1" operator="equal">
      <formula>#REF!</formula>
    </cfRule>
  </conditionalFormatting>
  <conditionalFormatting sqref="Y27 Y231 Y86 Y89">
    <cfRule type="cellIs" dxfId="897" priority="94" stopIfTrue="1" operator="equal">
      <formula>#REF!</formula>
    </cfRule>
  </conditionalFormatting>
  <conditionalFormatting sqref="Y110">
    <cfRule type="cellIs" dxfId="896" priority="93" stopIfTrue="1" operator="equal">
      <formula>#REF!</formula>
    </cfRule>
  </conditionalFormatting>
  <conditionalFormatting sqref="Y241">
    <cfRule type="cellIs" dxfId="895" priority="92" stopIfTrue="1" operator="equal">
      <formula>#REF!</formula>
    </cfRule>
  </conditionalFormatting>
  <conditionalFormatting sqref="Y112">
    <cfRule type="cellIs" dxfId="894" priority="91" stopIfTrue="1" operator="equal">
      <formula>#REF!</formula>
    </cfRule>
  </conditionalFormatting>
  <conditionalFormatting sqref="Z245 Z202 Z2:Z4">
    <cfRule type="cellIs" dxfId="893" priority="90" stopIfTrue="1" operator="equal">
      <formula>#REF!</formula>
    </cfRule>
  </conditionalFormatting>
  <conditionalFormatting sqref="Z89 Z86 Z231 Z27">
    <cfRule type="cellIs" dxfId="892" priority="89" stopIfTrue="1" operator="equal">
      <formula>#REF!</formula>
    </cfRule>
  </conditionalFormatting>
  <conditionalFormatting sqref="Z178">
    <cfRule type="cellIs" dxfId="891" priority="88" stopIfTrue="1" operator="equal">
      <formula>#REF!</formula>
    </cfRule>
  </conditionalFormatting>
  <conditionalFormatting sqref="Z110">
    <cfRule type="cellIs" dxfId="890" priority="87" stopIfTrue="1" operator="equal">
      <formula>#REF!</formula>
    </cfRule>
  </conditionalFormatting>
  <conditionalFormatting sqref="Z112">
    <cfRule type="cellIs" dxfId="889" priority="86" stopIfTrue="1" operator="equal">
      <formula>#REF!</formula>
    </cfRule>
  </conditionalFormatting>
  <conditionalFormatting sqref="Z241">
    <cfRule type="cellIs" dxfId="888" priority="85" stopIfTrue="1" operator="equal">
      <formula>#REF!</formula>
    </cfRule>
  </conditionalFormatting>
  <conditionalFormatting sqref="AA2:AA4 AA231 AA202 AA27 AA178:AA179">
    <cfRule type="cellIs" dxfId="887" priority="84" stopIfTrue="1" operator="equal">
      <formula>#REF!</formula>
    </cfRule>
  </conditionalFormatting>
  <conditionalFormatting sqref="AA89 AA86">
    <cfRule type="cellIs" dxfId="886" priority="83" stopIfTrue="1" operator="equal">
      <formula>#REF!</formula>
    </cfRule>
  </conditionalFormatting>
  <conditionalFormatting sqref="AA110">
    <cfRule type="cellIs" dxfId="885" priority="82" stopIfTrue="1" operator="equal">
      <formula>#REF!</formula>
    </cfRule>
  </conditionalFormatting>
  <conditionalFormatting sqref="AA112">
    <cfRule type="cellIs" dxfId="884" priority="81" stopIfTrue="1" operator="equal">
      <formula>#REF!</formula>
    </cfRule>
  </conditionalFormatting>
  <conditionalFormatting sqref="AA245">
    <cfRule type="cellIs" dxfId="883" priority="80" stopIfTrue="1" operator="equal">
      <formula>#REF!</formula>
    </cfRule>
  </conditionalFormatting>
  <conditionalFormatting sqref="AA241">
    <cfRule type="cellIs" dxfId="882" priority="79" stopIfTrue="1" operator="equal">
      <formula>#REF!</formula>
    </cfRule>
  </conditionalFormatting>
  <conditionalFormatting sqref="AB202 AB2:AB4 AB241">
    <cfRule type="cellIs" dxfId="881" priority="78" stopIfTrue="1" operator="equal">
      <formula>#REF!</formula>
    </cfRule>
  </conditionalFormatting>
  <conditionalFormatting sqref="AB27">
    <cfRule type="cellIs" dxfId="880" priority="77" stopIfTrue="1" operator="equal">
      <formula>#REF!</formula>
    </cfRule>
  </conditionalFormatting>
  <conditionalFormatting sqref="AB231">
    <cfRule type="cellIs" dxfId="879" priority="75" stopIfTrue="1" operator="equal">
      <formula>#REF!</formula>
    </cfRule>
  </conditionalFormatting>
  <conditionalFormatting sqref="AB178">
    <cfRule type="cellIs" dxfId="878" priority="76" stopIfTrue="1" operator="equal">
      <formula>#REF!</formula>
    </cfRule>
  </conditionalFormatting>
  <conditionalFormatting sqref="AB110">
    <cfRule type="cellIs" dxfId="877" priority="74" stopIfTrue="1" operator="equal">
      <formula>#REF!</formula>
    </cfRule>
  </conditionalFormatting>
  <conditionalFormatting sqref="AB86">
    <cfRule type="cellIs" dxfId="876" priority="73" stopIfTrue="1" operator="equal">
      <formula>#REF!</formula>
    </cfRule>
  </conditionalFormatting>
  <conditionalFormatting sqref="AB89">
    <cfRule type="cellIs" dxfId="875" priority="72" stopIfTrue="1" operator="equal">
      <formula>#REF!</formula>
    </cfRule>
  </conditionalFormatting>
  <conditionalFormatting sqref="AB112">
    <cfRule type="cellIs" dxfId="874" priority="71" stopIfTrue="1" operator="equal">
      <formula>#REF!</formula>
    </cfRule>
  </conditionalFormatting>
  <conditionalFormatting sqref="AB245">
    <cfRule type="cellIs" dxfId="873" priority="70" stopIfTrue="1" operator="equal">
      <formula>#REF!</formula>
    </cfRule>
  </conditionalFormatting>
  <conditionalFormatting sqref="AC80">
    <cfRule type="cellIs" dxfId="872" priority="65" stopIfTrue="1" operator="equal">
      <formula>#REF!</formula>
    </cfRule>
  </conditionalFormatting>
  <conditionalFormatting sqref="AD108">
    <cfRule type="cellIs" dxfId="871" priority="63" stopIfTrue="1" operator="equal">
      <formula>#REF!</formula>
    </cfRule>
  </conditionalFormatting>
  <conditionalFormatting sqref="AD109">
    <cfRule type="cellIs" dxfId="870" priority="62" stopIfTrue="1" operator="equal">
      <formula>#REF!</formula>
    </cfRule>
  </conditionalFormatting>
  <conditionalFormatting sqref="AD116">
    <cfRule type="cellIs" dxfId="869" priority="61" stopIfTrue="1" operator="equal">
      <formula>#REF!</formula>
    </cfRule>
  </conditionalFormatting>
  <conditionalFormatting sqref="AD120">
    <cfRule type="cellIs" dxfId="868" priority="60" stopIfTrue="1" operator="equal">
      <formula>#REF!</formula>
    </cfRule>
  </conditionalFormatting>
  <conditionalFormatting sqref="AD166">
    <cfRule type="cellIs" dxfId="867" priority="59" stopIfTrue="1" operator="equal">
      <formula>#REF!</formula>
    </cfRule>
  </conditionalFormatting>
  <conditionalFormatting sqref="AD179">
    <cfRule type="cellIs" dxfId="866" priority="58" stopIfTrue="1" operator="equal">
      <formula>#REF!</formula>
    </cfRule>
  </conditionalFormatting>
  <conditionalFormatting sqref="AD181">
    <cfRule type="cellIs" dxfId="865" priority="57" stopIfTrue="1" operator="equal">
      <formula>#REF!</formula>
    </cfRule>
  </conditionalFormatting>
  <conditionalFormatting sqref="AD183">
    <cfRule type="cellIs" dxfId="864" priority="56" stopIfTrue="1" operator="equal">
      <formula>#REF!</formula>
    </cfRule>
  </conditionalFormatting>
  <conditionalFormatting sqref="AD185">
    <cfRule type="cellIs" dxfId="863" priority="55" stopIfTrue="1" operator="equal">
      <formula>#REF!</formula>
    </cfRule>
  </conditionalFormatting>
  <conditionalFormatting sqref="H135">
    <cfRule type="cellIs" dxfId="862" priority="54" stopIfTrue="1" operator="equal">
      <formula>#REF!</formula>
    </cfRule>
  </conditionalFormatting>
  <conditionalFormatting sqref="I135">
    <cfRule type="cellIs" dxfId="861" priority="53" stopIfTrue="1" operator="equal">
      <formula>#REF!</formula>
    </cfRule>
  </conditionalFormatting>
  <conditionalFormatting sqref="J135">
    <cfRule type="cellIs" dxfId="860" priority="52" stopIfTrue="1" operator="equal">
      <formula>#REF!</formula>
    </cfRule>
  </conditionalFormatting>
  <conditionalFormatting sqref="G160">
    <cfRule type="cellIs" dxfId="859" priority="50" stopIfTrue="1" operator="equal">
      <formula>#REF!</formula>
    </cfRule>
  </conditionalFormatting>
  <conditionalFormatting sqref="F160">
    <cfRule type="cellIs" dxfId="858" priority="49" stopIfTrue="1" operator="equal">
      <formula>#REF!</formula>
    </cfRule>
  </conditionalFormatting>
  <conditionalFormatting sqref="G209">
    <cfRule type="cellIs" dxfId="857" priority="48" stopIfTrue="1" operator="equal">
      <formula>#REF!</formula>
    </cfRule>
  </conditionalFormatting>
  <conditionalFormatting sqref="F209">
    <cfRule type="cellIs" dxfId="856" priority="47" stopIfTrue="1" operator="equal">
      <formula>#REF!</formula>
    </cfRule>
  </conditionalFormatting>
  <conditionalFormatting sqref="G213">
    <cfRule type="cellIs" dxfId="855" priority="44" stopIfTrue="1" operator="equal">
      <formula>#REF!</formula>
    </cfRule>
  </conditionalFormatting>
  <conditionalFormatting sqref="F213">
    <cfRule type="cellIs" dxfId="854" priority="43" stopIfTrue="1" operator="equal">
      <formula>#REF!</formula>
    </cfRule>
  </conditionalFormatting>
  <conditionalFormatting sqref="G219">
    <cfRule type="cellIs" dxfId="853" priority="42" stopIfTrue="1" operator="equal">
      <formula>#REF!</formula>
    </cfRule>
  </conditionalFormatting>
  <conditionalFormatting sqref="F219">
    <cfRule type="cellIs" dxfId="852" priority="41" stopIfTrue="1" operator="equal">
      <formula>#REF!</formula>
    </cfRule>
  </conditionalFormatting>
  <conditionalFormatting sqref="G245">
    <cfRule type="cellIs" dxfId="851" priority="35" stopIfTrue="1" operator="equal">
      <formula>#REF!</formula>
    </cfRule>
  </conditionalFormatting>
  <conditionalFormatting sqref="F245">
    <cfRule type="cellIs" dxfId="850" priority="36" stopIfTrue="1" operator="equal">
      <formula>#REF!</formula>
    </cfRule>
  </conditionalFormatting>
  <conditionalFormatting sqref="C118">
    <cfRule type="cellIs" dxfId="849" priority="34" stopIfTrue="1" operator="equal">
      <formula>#REF!</formula>
    </cfRule>
  </conditionalFormatting>
  <conditionalFormatting sqref="D245">
    <cfRule type="cellIs" dxfId="848" priority="24" stopIfTrue="1" operator="equal">
      <formula>#REF!</formula>
    </cfRule>
  </conditionalFormatting>
  <conditionalFormatting sqref="D166">
    <cfRule type="cellIs" dxfId="847" priority="32" stopIfTrue="1" operator="equal">
      <formula>#REF!</formula>
    </cfRule>
  </conditionalFormatting>
  <conditionalFormatting sqref="B213">
    <cfRule type="cellIs" dxfId="846" priority="31" stopIfTrue="1" operator="equal">
      <formula>#REF!</formula>
    </cfRule>
  </conditionalFormatting>
  <conditionalFormatting sqref="B211">
    <cfRule type="cellIs" dxfId="845" priority="30" stopIfTrue="1" operator="equal">
      <formula>#REF!</formula>
    </cfRule>
  </conditionalFormatting>
  <conditionalFormatting sqref="B207">
    <cfRule type="cellIs" dxfId="844" priority="29" stopIfTrue="1" operator="equal">
      <formula>#REF!</formula>
    </cfRule>
  </conditionalFormatting>
  <conditionalFormatting sqref="B203">
    <cfRule type="cellIs" dxfId="843" priority="28" stopIfTrue="1" operator="equal">
      <formula>#REF!</formula>
    </cfRule>
  </conditionalFormatting>
  <conditionalFormatting sqref="B227">
    <cfRule type="cellIs" dxfId="842" priority="27" stopIfTrue="1" operator="equal">
      <formula>#REF!</formula>
    </cfRule>
  </conditionalFormatting>
  <conditionalFormatting sqref="B245">
    <cfRule type="cellIs" dxfId="841" priority="26" stopIfTrue="1" operator="equal">
      <formula>#REF!</formula>
    </cfRule>
  </conditionalFormatting>
  <conditionalFormatting sqref="C245">
    <cfRule type="cellIs" dxfId="840" priority="25" stopIfTrue="1" operator="equal">
      <formula>#REF!</formula>
    </cfRule>
  </conditionalFormatting>
  <conditionalFormatting sqref="O219 O241:O242">
    <cfRule type="cellIs" dxfId="839" priority="23" stopIfTrue="1" operator="equal">
      <formula>#REF!</formula>
    </cfRule>
  </conditionalFormatting>
  <conditionalFormatting sqref="O221">
    <cfRule type="cellIs" dxfId="838" priority="22" stopIfTrue="1" operator="equal">
      <formula>#REF!</formula>
    </cfRule>
  </conditionalFormatting>
  <conditionalFormatting sqref="O227">
    <cfRule type="cellIs" dxfId="837" priority="19" stopIfTrue="1" operator="equal">
      <formula>#REF!</formula>
    </cfRule>
  </conditionalFormatting>
  <conditionalFormatting sqref="O209">
    <cfRule type="cellIs" dxfId="836" priority="21" stopIfTrue="1" operator="equal">
      <formula>#REF!</formula>
    </cfRule>
  </conditionalFormatting>
  <conditionalFormatting sqref="O213">
    <cfRule type="cellIs" dxfId="835" priority="20" stopIfTrue="1" operator="equal">
      <formula>#REF!</formula>
    </cfRule>
  </conditionalFormatting>
  <conditionalFormatting sqref="O166">
    <cfRule type="cellIs" dxfId="834" priority="18" stopIfTrue="1" operator="equal">
      <formula>#REF!</formula>
    </cfRule>
  </conditionalFormatting>
  <conditionalFormatting sqref="O118">
    <cfRule type="cellIs" dxfId="833" priority="17" stopIfTrue="1" operator="equal">
      <formula>#REF!</formula>
    </cfRule>
  </conditionalFormatting>
  <conditionalFormatting sqref="O245">
    <cfRule type="cellIs" dxfId="832" priority="16" stopIfTrue="1" operator="equal">
      <formula>#REF!</formula>
    </cfRule>
  </conditionalFormatting>
  <conditionalFormatting sqref="U182">
    <cfRule type="cellIs" dxfId="831" priority="7" stopIfTrue="1" operator="equal">
      <formula>#REF!</formula>
    </cfRule>
  </conditionalFormatting>
  <printOptions horizontalCentered="1"/>
  <pageMargins left="0.39370078740157483" right="0.39370078740157483" top="1.1811023622047245" bottom="0.78740157480314965" header="0.51181102362204722" footer="0.51181102362204722"/>
  <pageSetup paperSize="9" orientation="landscape" verticalDpi="1200" r:id="rId1"/>
  <headerFooter alignWithMargins="0"/>
  <extLst>
    <ext xmlns:x14="http://schemas.microsoft.com/office/spreadsheetml/2009/9/main" uri="{78C0D931-6437-407d-A8EE-F0AAD7539E65}">
      <x14:conditionalFormattings>
        <x14:conditionalFormatting xmlns:xm="http://schemas.microsoft.com/office/excel/2006/main">
          <x14:cfRule type="cellIs" priority="859" stopIfTrue="1" operator="equal" id="{E853963E-6CC9-4B70-B0D6-177FFECDA585}">
            <xm:f>'PHV-Archiv'!#REF!</xm:f>
            <x14:dxf>
              <fill>
                <patternFill>
                  <bgColor indexed="22"/>
                </patternFill>
              </fill>
            </x14:dxf>
          </x14:cfRule>
          <xm:sqref>V12</xm:sqref>
        </x14:conditionalFormatting>
        <x14:conditionalFormatting xmlns:xm="http://schemas.microsoft.com/office/excel/2006/main">
          <x14:cfRule type="cellIs" priority="858" stopIfTrue="1" operator="equal" id="{6D5F8373-8260-4B17-8CB4-021EB097E3AE}">
            <xm:f>'PHV-Archiv'!#REF!</xm:f>
            <x14:dxf>
              <fill>
                <patternFill>
                  <bgColor indexed="22"/>
                </patternFill>
              </fill>
            </x14:dxf>
          </x14:cfRule>
          <xm:sqref>W12:X12</xm:sqref>
        </x14:conditionalFormatting>
        <x14:conditionalFormatting xmlns:xm="http://schemas.microsoft.com/office/excel/2006/main">
          <x14:cfRule type="cellIs" priority="857" stopIfTrue="1" operator="equal" id="{02A90632-996A-4C79-9431-67295F795B04}">
            <xm:f>'PHV-Archiv'!#REF!</xm:f>
            <x14:dxf>
              <fill>
                <patternFill>
                  <bgColor indexed="22"/>
                </patternFill>
              </fill>
            </x14:dxf>
          </x14:cfRule>
          <xm:sqref>V10</xm:sqref>
        </x14:conditionalFormatting>
        <x14:conditionalFormatting xmlns:xm="http://schemas.microsoft.com/office/excel/2006/main">
          <x14:cfRule type="cellIs" priority="856" stopIfTrue="1" operator="equal" id="{43AAC4E6-A9B9-4F57-9D90-CADB6E5D350D}">
            <xm:f>'PHV-Archiv'!#REF!</xm:f>
            <x14:dxf>
              <fill>
                <patternFill>
                  <bgColor indexed="22"/>
                </patternFill>
              </fill>
            </x14:dxf>
          </x14:cfRule>
          <xm:sqref>W10:X10</xm:sqref>
        </x14:conditionalFormatting>
        <x14:conditionalFormatting xmlns:xm="http://schemas.microsoft.com/office/excel/2006/main">
          <x14:cfRule type="cellIs" priority="855" stopIfTrue="1" operator="equal" id="{27B34A57-5DA5-42C3-A60C-782C525C676B}">
            <xm:f>'PHV-Archiv'!#REF!</xm:f>
            <x14:dxf>
              <fill>
                <patternFill>
                  <bgColor indexed="22"/>
                </patternFill>
              </fill>
            </x14:dxf>
          </x14:cfRule>
          <xm:sqref>V14</xm:sqref>
        </x14:conditionalFormatting>
        <x14:conditionalFormatting xmlns:xm="http://schemas.microsoft.com/office/excel/2006/main">
          <x14:cfRule type="cellIs" priority="854" stopIfTrue="1" operator="equal" id="{4F57983D-2C7F-4C0A-AE42-A968931E5EB9}">
            <xm:f>'PHV-Archiv'!#REF!</xm:f>
            <x14:dxf>
              <fill>
                <patternFill>
                  <bgColor indexed="22"/>
                </patternFill>
              </fill>
            </x14:dxf>
          </x14:cfRule>
          <xm:sqref>W14 W40:X42 W44:X45 W121:X121 W63:X63 V37:W38</xm:sqref>
        </x14:conditionalFormatting>
        <x14:conditionalFormatting xmlns:xm="http://schemas.microsoft.com/office/excel/2006/main">
          <x14:cfRule type="cellIs" priority="853" stopIfTrue="1" operator="equal" id="{18DF005D-CB0F-4680-A92E-34ECEECE3D1B}">
            <xm:f>'PHV-Archiv'!#REF!</xm:f>
            <x14:dxf>
              <fill>
                <patternFill>
                  <bgColor indexed="22"/>
                </patternFill>
              </fill>
            </x14:dxf>
          </x14:cfRule>
          <xm:sqref>X14</xm:sqref>
        </x14:conditionalFormatting>
        <x14:conditionalFormatting xmlns:xm="http://schemas.microsoft.com/office/excel/2006/main">
          <x14:cfRule type="cellIs" priority="852" stopIfTrue="1" operator="equal" id="{410F63A9-D87B-43B1-9063-B2A6900C54F0}">
            <xm:f>'PHV-Archiv'!#REF!</xm:f>
            <x14:dxf>
              <fill>
                <patternFill>
                  <bgColor indexed="22"/>
                </patternFill>
              </fill>
            </x14:dxf>
          </x14:cfRule>
          <xm:sqref>V16</xm:sqref>
        </x14:conditionalFormatting>
        <x14:conditionalFormatting xmlns:xm="http://schemas.microsoft.com/office/excel/2006/main">
          <x14:cfRule type="cellIs" priority="851" stopIfTrue="1" operator="equal" id="{1D834992-5CB9-4DFB-92A5-1423AF8301A1}">
            <xm:f>'PHV-Archiv'!#REF!</xm:f>
            <x14:dxf>
              <fill>
                <patternFill>
                  <bgColor indexed="22"/>
                </patternFill>
              </fill>
            </x14:dxf>
          </x14:cfRule>
          <xm:sqref>W16</xm:sqref>
        </x14:conditionalFormatting>
        <x14:conditionalFormatting xmlns:xm="http://schemas.microsoft.com/office/excel/2006/main">
          <x14:cfRule type="cellIs" priority="850" stopIfTrue="1" operator="equal" id="{B2174A0C-CA53-49AD-B324-C9214DB89239}">
            <xm:f>'PHV-Archiv'!#REF!</xm:f>
            <x14:dxf>
              <fill>
                <patternFill>
                  <bgColor indexed="22"/>
                </patternFill>
              </fill>
            </x14:dxf>
          </x14:cfRule>
          <xm:sqref>W18</xm:sqref>
        </x14:conditionalFormatting>
        <x14:conditionalFormatting xmlns:xm="http://schemas.microsoft.com/office/excel/2006/main">
          <x14:cfRule type="cellIs" priority="849" stopIfTrue="1" operator="equal" id="{FAA4EA85-3D2D-4112-952F-A85C3E0F4580}">
            <xm:f>'PHV-Archiv'!#REF!</xm:f>
            <x14:dxf>
              <fill>
                <patternFill>
                  <bgColor indexed="22"/>
                </patternFill>
              </fill>
            </x14:dxf>
          </x14:cfRule>
          <xm:sqref>X16</xm:sqref>
        </x14:conditionalFormatting>
        <x14:conditionalFormatting xmlns:xm="http://schemas.microsoft.com/office/excel/2006/main">
          <x14:cfRule type="cellIs" priority="848" stopIfTrue="1" operator="equal" id="{8FB9361A-4584-44AC-BF2E-99DA98DABCB7}">
            <xm:f>'PHV-Archiv'!#REF!</xm:f>
            <x14:dxf>
              <fill>
                <patternFill>
                  <bgColor indexed="22"/>
                </patternFill>
              </fill>
            </x14:dxf>
          </x14:cfRule>
          <xm:sqref>X18</xm:sqref>
        </x14:conditionalFormatting>
        <x14:conditionalFormatting xmlns:xm="http://schemas.microsoft.com/office/excel/2006/main">
          <x14:cfRule type="cellIs" priority="847" stopIfTrue="1" operator="equal" id="{D0427E59-6CAC-490B-B798-2499458FCBD5}">
            <xm:f>'PHV-Archiv'!#REF!</xm:f>
            <x14:dxf>
              <fill>
                <patternFill>
                  <bgColor indexed="22"/>
                </patternFill>
              </fill>
            </x14:dxf>
          </x14:cfRule>
          <xm:sqref>X20</xm:sqref>
        </x14:conditionalFormatting>
        <x14:conditionalFormatting xmlns:xm="http://schemas.microsoft.com/office/excel/2006/main">
          <x14:cfRule type="cellIs" priority="846" stopIfTrue="1" operator="equal" id="{27B72A18-9F94-497B-81F4-6132D50591B2}">
            <xm:f>'PHV-Archiv'!#REF!</xm:f>
            <x14:dxf>
              <fill>
                <patternFill>
                  <bgColor indexed="22"/>
                </patternFill>
              </fill>
            </x14:dxf>
          </x14:cfRule>
          <xm:sqref>V22</xm:sqref>
        </x14:conditionalFormatting>
        <x14:conditionalFormatting xmlns:xm="http://schemas.microsoft.com/office/excel/2006/main">
          <x14:cfRule type="cellIs" priority="845" stopIfTrue="1" operator="equal" id="{3F1985B1-33CD-4053-BB83-978DB62275E9}">
            <xm:f>'PHV-Archiv'!#REF!</xm:f>
            <x14:dxf>
              <fill>
                <patternFill>
                  <bgColor indexed="22"/>
                </patternFill>
              </fill>
            </x14:dxf>
          </x14:cfRule>
          <xm:sqref>W22</xm:sqref>
        </x14:conditionalFormatting>
        <x14:conditionalFormatting xmlns:xm="http://schemas.microsoft.com/office/excel/2006/main">
          <x14:cfRule type="cellIs" priority="844" stopIfTrue="1" operator="equal" id="{5B572640-91D9-48B3-AF8A-CA132152D912}">
            <xm:f>'PHV-Archiv'!#REF!</xm:f>
            <x14:dxf>
              <fill>
                <patternFill>
                  <bgColor indexed="22"/>
                </patternFill>
              </fill>
            </x14:dxf>
          </x14:cfRule>
          <xm:sqref>W24</xm:sqref>
        </x14:conditionalFormatting>
        <x14:conditionalFormatting xmlns:xm="http://schemas.microsoft.com/office/excel/2006/main">
          <x14:cfRule type="cellIs" priority="843" stopIfTrue="1" operator="equal" id="{4FF1E679-D9E5-414A-AA47-DEEC24FB80CD}">
            <xm:f>'PHV-Archiv'!#REF!</xm:f>
            <x14:dxf>
              <fill>
                <patternFill>
                  <bgColor indexed="22"/>
                </patternFill>
              </fill>
            </x14:dxf>
          </x14:cfRule>
          <xm:sqref>X8</xm:sqref>
        </x14:conditionalFormatting>
        <x14:conditionalFormatting xmlns:xm="http://schemas.microsoft.com/office/excel/2006/main">
          <x14:cfRule type="cellIs" priority="842" stopIfTrue="1" operator="equal" id="{8D45D4CD-853B-446E-84F9-9E1D8586E75C}">
            <xm:f>'PHV-Archiv'!#REF!</xm:f>
            <x14:dxf>
              <fill>
                <patternFill>
                  <bgColor indexed="22"/>
                </patternFill>
              </fill>
            </x14:dxf>
          </x14:cfRule>
          <xm:sqref>X22</xm:sqref>
        </x14:conditionalFormatting>
        <x14:conditionalFormatting xmlns:xm="http://schemas.microsoft.com/office/excel/2006/main">
          <x14:cfRule type="cellIs" priority="841" stopIfTrue="1" operator="equal" id="{BE22D0A9-46C5-414B-86C1-6D776CEEA08C}">
            <xm:f>'PHV-Archiv'!#REF!</xm:f>
            <x14:dxf>
              <fill>
                <patternFill>
                  <bgColor indexed="22"/>
                </patternFill>
              </fill>
            </x14:dxf>
          </x14:cfRule>
          <xm:sqref>X24</xm:sqref>
        </x14:conditionalFormatting>
        <x14:conditionalFormatting xmlns:xm="http://schemas.microsoft.com/office/excel/2006/main">
          <x14:cfRule type="cellIs" priority="840" stopIfTrue="1" operator="equal" id="{5160E1E1-0108-41E4-BF85-45060E570E36}">
            <xm:f>'PHV-Archiv'!#REF!</xm:f>
            <x14:dxf>
              <fill>
                <patternFill>
                  <bgColor indexed="22"/>
                </patternFill>
              </fill>
            </x14:dxf>
          </x14:cfRule>
          <xm:sqref>X37:X38</xm:sqref>
        </x14:conditionalFormatting>
        <x14:conditionalFormatting xmlns:xm="http://schemas.microsoft.com/office/excel/2006/main">
          <x14:cfRule type="cellIs" priority="838" stopIfTrue="1" operator="equal" id="{5051A0C6-EAAF-4A42-971C-C592C2830F84}">
            <xm:f>'PHV-Archiv'!#REF!</xm:f>
            <x14:dxf>
              <fill>
                <patternFill>
                  <bgColor indexed="22"/>
                </patternFill>
              </fill>
            </x14:dxf>
          </x14:cfRule>
          <xm:sqref>V40</xm:sqref>
        </x14:conditionalFormatting>
        <x14:conditionalFormatting xmlns:xm="http://schemas.microsoft.com/office/excel/2006/main">
          <x14:cfRule type="cellIs" priority="836" stopIfTrue="1" operator="equal" id="{B57E1D8C-7749-4FF5-9CB9-524B1B0E5854}">
            <xm:f>'PHV-Archiv'!#REF!</xm:f>
            <x14:dxf>
              <fill>
                <patternFill>
                  <bgColor indexed="22"/>
                </patternFill>
              </fill>
            </x14:dxf>
          </x14:cfRule>
          <xm:sqref>V42</xm:sqref>
        </x14:conditionalFormatting>
        <x14:conditionalFormatting xmlns:xm="http://schemas.microsoft.com/office/excel/2006/main">
          <x14:cfRule type="cellIs" priority="835" stopIfTrue="1" operator="equal" id="{040FA42D-A904-4942-9393-F3F88AFD63D8}">
            <xm:f>'PHV-Archiv'!#REF!</xm:f>
            <x14:dxf>
              <fill>
                <patternFill>
                  <bgColor indexed="22"/>
                </patternFill>
              </fill>
            </x14:dxf>
          </x14:cfRule>
          <xm:sqref>V41</xm:sqref>
        </x14:conditionalFormatting>
        <x14:conditionalFormatting xmlns:xm="http://schemas.microsoft.com/office/excel/2006/main">
          <x14:cfRule type="cellIs" priority="832" stopIfTrue="1" operator="equal" id="{E4DAC608-A9E2-47EF-930F-B4EB7055D975}">
            <xm:f>'PHV-Archiv'!#REF!</xm:f>
            <x14:dxf>
              <fill>
                <patternFill>
                  <bgColor indexed="22"/>
                </patternFill>
              </fill>
            </x14:dxf>
          </x14:cfRule>
          <xm:sqref>V45</xm:sqref>
        </x14:conditionalFormatting>
        <x14:conditionalFormatting xmlns:xm="http://schemas.microsoft.com/office/excel/2006/main">
          <x14:cfRule type="cellIs" priority="829" stopIfTrue="1" operator="equal" id="{76D0629D-778F-4E21-B8BD-6C4D326E3670}">
            <xm:f>'PHV-Archiv'!#REF!</xm:f>
            <x14:dxf>
              <fill>
                <patternFill>
                  <bgColor indexed="22"/>
                </patternFill>
              </fill>
            </x14:dxf>
          </x14:cfRule>
          <xm:sqref>V47</xm:sqref>
        </x14:conditionalFormatting>
        <x14:conditionalFormatting xmlns:xm="http://schemas.microsoft.com/office/excel/2006/main">
          <x14:cfRule type="cellIs" priority="828" stopIfTrue="1" operator="equal" id="{CF3726E8-1CB7-4F62-9300-76310DD32E1B}">
            <xm:f>'PHV-Archiv'!#REF!</xm:f>
            <x14:dxf>
              <fill>
                <patternFill>
                  <bgColor indexed="22"/>
                </patternFill>
              </fill>
            </x14:dxf>
          </x14:cfRule>
          <xm:sqref>V49</xm:sqref>
        </x14:conditionalFormatting>
        <x14:conditionalFormatting xmlns:xm="http://schemas.microsoft.com/office/excel/2006/main">
          <x14:cfRule type="cellIs" priority="827" stopIfTrue="1" operator="equal" id="{73A25587-2629-4872-9E9E-48507A1E01EB}">
            <xm:f>'PHV-Archiv'!#REF!</xm:f>
            <x14:dxf>
              <fill>
                <patternFill>
                  <bgColor indexed="22"/>
                </patternFill>
              </fill>
            </x14:dxf>
          </x14:cfRule>
          <xm:sqref>V51</xm:sqref>
        </x14:conditionalFormatting>
        <x14:conditionalFormatting xmlns:xm="http://schemas.microsoft.com/office/excel/2006/main">
          <x14:cfRule type="cellIs" priority="825" stopIfTrue="1" operator="equal" id="{8CF55039-3480-44C8-AB9F-E03FCF48E107}">
            <xm:f>'PHV-Archiv'!#REF!</xm:f>
            <x14:dxf>
              <fill>
                <patternFill>
                  <bgColor indexed="22"/>
                </patternFill>
              </fill>
            </x14:dxf>
          </x14:cfRule>
          <xm:sqref>V48</xm:sqref>
        </x14:conditionalFormatting>
        <x14:conditionalFormatting xmlns:xm="http://schemas.microsoft.com/office/excel/2006/main">
          <x14:cfRule type="cellIs" priority="824" stopIfTrue="1" operator="equal" id="{461C49EC-93F3-41CA-8EA5-FBD4819CF96B}">
            <xm:f>'PHV-Archiv'!#REF!</xm:f>
            <x14:dxf>
              <fill>
                <patternFill>
                  <bgColor indexed="22"/>
                </patternFill>
              </fill>
            </x14:dxf>
          </x14:cfRule>
          <xm:sqref>V50</xm:sqref>
        </x14:conditionalFormatting>
        <x14:conditionalFormatting xmlns:xm="http://schemas.microsoft.com/office/excel/2006/main">
          <x14:cfRule type="cellIs" priority="823" stopIfTrue="1" operator="equal" id="{8D8FCCA7-6099-4789-9C06-62FA4B3D37B8}">
            <xm:f>'PHV-Archiv'!#REF!</xm:f>
            <x14:dxf>
              <fill>
                <patternFill>
                  <bgColor indexed="22"/>
                </patternFill>
              </fill>
            </x14:dxf>
          </x14:cfRule>
          <xm:sqref>V55</xm:sqref>
        </x14:conditionalFormatting>
        <x14:conditionalFormatting xmlns:xm="http://schemas.microsoft.com/office/excel/2006/main">
          <x14:cfRule type="cellIs" priority="821" stopIfTrue="1" operator="equal" id="{1B87B4DF-5785-4A0F-B321-B89B6ACD97A5}">
            <xm:f>'PHV-Archiv'!#REF!</xm:f>
            <x14:dxf>
              <fill>
                <patternFill>
                  <bgColor indexed="22"/>
                </patternFill>
              </fill>
            </x14:dxf>
          </x14:cfRule>
          <xm:sqref>V57</xm:sqref>
        </x14:conditionalFormatting>
        <x14:conditionalFormatting xmlns:xm="http://schemas.microsoft.com/office/excel/2006/main">
          <x14:cfRule type="cellIs" priority="820" stopIfTrue="1" operator="equal" id="{7F790F03-BF45-460D-8852-934AA701077A}">
            <xm:f>'PHV-Archiv'!#REF!</xm:f>
            <x14:dxf>
              <fill>
                <patternFill>
                  <bgColor indexed="22"/>
                </patternFill>
              </fill>
            </x14:dxf>
          </x14:cfRule>
          <xm:sqref>V61</xm:sqref>
        </x14:conditionalFormatting>
        <x14:conditionalFormatting xmlns:xm="http://schemas.microsoft.com/office/excel/2006/main">
          <x14:cfRule type="cellIs" priority="819" stopIfTrue="1" operator="equal" id="{8F5DE688-8314-4D64-8018-C66BD9F0E8A0}">
            <xm:f>'PHV-Archiv'!#REF!</xm:f>
            <x14:dxf>
              <fill>
                <patternFill>
                  <bgColor indexed="22"/>
                </patternFill>
              </fill>
            </x14:dxf>
          </x14:cfRule>
          <xm:sqref>V53</xm:sqref>
        </x14:conditionalFormatting>
        <x14:conditionalFormatting xmlns:xm="http://schemas.microsoft.com/office/excel/2006/main">
          <x14:cfRule type="cellIs" priority="818" stopIfTrue="1" operator="equal" id="{A246BBED-CDE0-40C9-AC7D-B983FA8C2EF0}">
            <xm:f>'PHV-Archiv'!#REF!</xm:f>
            <x14:dxf>
              <fill>
                <patternFill>
                  <bgColor indexed="22"/>
                </patternFill>
              </fill>
            </x14:dxf>
          </x14:cfRule>
          <xm:sqref>V69</xm:sqref>
        </x14:conditionalFormatting>
        <x14:conditionalFormatting xmlns:xm="http://schemas.microsoft.com/office/excel/2006/main">
          <x14:cfRule type="cellIs" priority="817" stopIfTrue="1" operator="equal" id="{AE994BFD-6761-4420-B16E-7527FE9DB2F5}">
            <xm:f>'PHV-Archiv'!#REF!</xm:f>
            <x14:dxf>
              <fill>
                <patternFill>
                  <bgColor indexed="22"/>
                </patternFill>
              </fill>
            </x14:dxf>
          </x14:cfRule>
          <xm:sqref>V65</xm:sqref>
        </x14:conditionalFormatting>
        <x14:conditionalFormatting xmlns:xm="http://schemas.microsoft.com/office/excel/2006/main">
          <x14:cfRule type="cellIs" priority="816" stopIfTrue="1" operator="equal" id="{F759CDEF-75E2-4A36-8D5B-14E2DCBAB8B6}">
            <xm:f>'PHV-Archiv'!#REF!</xm:f>
            <x14:dxf>
              <fill>
                <patternFill>
                  <bgColor indexed="22"/>
                </patternFill>
              </fill>
            </x14:dxf>
          </x14:cfRule>
          <xm:sqref>V67</xm:sqref>
        </x14:conditionalFormatting>
        <x14:conditionalFormatting xmlns:xm="http://schemas.microsoft.com/office/excel/2006/main">
          <x14:cfRule type="cellIs" priority="815" stopIfTrue="1" operator="equal" id="{B3D963FE-DE3D-4B5F-A9BC-4B2CFD231B1B}">
            <xm:f>'PHV-Archiv'!#REF!</xm:f>
            <x14:dxf>
              <fill>
                <patternFill>
                  <bgColor indexed="22"/>
                </patternFill>
              </fill>
            </x14:dxf>
          </x14:cfRule>
          <xm:sqref>V66</xm:sqref>
        </x14:conditionalFormatting>
        <x14:conditionalFormatting xmlns:xm="http://schemas.microsoft.com/office/excel/2006/main">
          <x14:cfRule type="cellIs" priority="814" stopIfTrue="1" operator="equal" id="{586EFB12-96E0-457D-90F1-01DCE9AA4A3A}">
            <xm:f>'PHV-Archiv'!#REF!</xm:f>
            <x14:dxf>
              <fill>
                <patternFill>
                  <bgColor indexed="22"/>
                </patternFill>
              </fill>
            </x14:dxf>
          </x14:cfRule>
          <xm:sqref>V71</xm:sqref>
        </x14:conditionalFormatting>
        <x14:conditionalFormatting xmlns:xm="http://schemas.microsoft.com/office/excel/2006/main">
          <x14:cfRule type="cellIs" priority="813" stopIfTrue="1" operator="equal" id="{BC37D15E-A0E7-4D9A-A1A3-DC37A17B9D41}">
            <xm:f>'PHV-Archiv'!#REF!</xm:f>
            <x14:dxf>
              <fill>
                <patternFill>
                  <bgColor indexed="22"/>
                </patternFill>
              </fill>
            </x14:dxf>
          </x14:cfRule>
          <xm:sqref>V73</xm:sqref>
        </x14:conditionalFormatting>
        <x14:conditionalFormatting xmlns:xm="http://schemas.microsoft.com/office/excel/2006/main">
          <x14:cfRule type="cellIs" priority="812" stopIfTrue="1" operator="equal" id="{E174DE82-4AA3-4390-A96E-ACDABBD8D828}">
            <xm:f>'PHV-Archiv'!#REF!</xm:f>
            <x14:dxf>
              <fill>
                <patternFill>
                  <bgColor indexed="22"/>
                </patternFill>
              </fill>
            </x14:dxf>
          </x14:cfRule>
          <xm:sqref>V121</xm:sqref>
        </x14:conditionalFormatting>
        <x14:conditionalFormatting xmlns:xm="http://schemas.microsoft.com/office/excel/2006/main">
          <x14:cfRule type="cellIs" priority="810" stopIfTrue="1" operator="equal" id="{882D87D2-25AB-4E44-BBFF-7CE448322C9F}">
            <xm:f>'PHV-Archiv'!#REF!</xm:f>
            <x14:dxf>
              <fill>
                <patternFill>
                  <bgColor indexed="22"/>
                </patternFill>
              </fill>
            </x14:dxf>
          </x14:cfRule>
          <xm:sqref>V63</xm:sqref>
        </x14:conditionalFormatting>
        <x14:conditionalFormatting xmlns:xm="http://schemas.microsoft.com/office/excel/2006/main">
          <x14:cfRule type="cellIs" priority="808" stopIfTrue="1" operator="equal" id="{3661F55B-22DB-487A-A7B1-5A2ED3D2609B}">
            <xm:f>'PHV-Archiv'!#REF!</xm:f>
            <x14:dxf>
              <fill>
                <patternFill>
                  <bgColor indexed="22"/>
                </patternFill>
              </fill>
            </x14:dxf>
          </x14:cfRule>
          <xm:sqref>V77</xm:sqref>
        </x14:conditionalFormatting>
        <x14:conditionalFormatting xmlns:xm="http://schemas.microsoft.com/office/excel/2006/main">
          <x14:cfRule type="cellIs" priority="807" stopIfTrue="1" operator="equal" id="{391A15C4-427F-4C12-A0E5-460CA4E5B213}">
            <xm:f>'PHV-Archiv'!#REF!</xm:f>
            <x14:dxf>
              <fill>
                <patternFill>
                  <bgColor indexed="22"/>
                </patternFill>
              </fill>
            </x14:dxf>
          </x14:cfRule>
          <xm:sqref>V79</xm:sqref>
        </x14:conditionalFormatting>
        <x14:conditionalFormatting xmlns:xm="http://schemas.microsoft.com/office/excel/2006/main">
          <x14:cfRule type="cellIs" priority="806" stopIfTrue="1" operator="equal" id="{272C9691-0538-48D3-AAE6-31D5C9E81D54}">
            <xm:f>'PHV-Archiv'!#REF!</xm:f>
            <x14:dxf>
              <fill>
                <patternFill>
                  <bgColor indexed="22"/>
                </patternFill>
              </fill>
            </x14:dxf>
          </x14:cfRule>
          <xm:sqref>V80</xm:sqref>
        </x14:conditionalFormatting>
        <x14:conditionalFormatting xmlns:xm="http://schemas.microsoft.com/office/excel/2006/main">
          <x14:cfRule type="cellIs" priority="805" stopIfTrue="1" operator="equal" id="{1AFF5F87-5D6B-433E-8BDE-48E2BA5B00D6}">
            <xm:f>'PHV-Archiv'!#REF!</xm:f>
            <x14:dxf>
              <fill>
                <patternFill>
                  <bgColor indexed="22"/>
                </patternFill>
              </fill>
            </x14:dxf>
          </x14:cfRule>
          <xm:sqref>V81</xm:sqref>
        </x14:conditionalFormatting>
        <x14:conditionalFormatting xmlns:xm="http://schemas.microsoft.com/office/excel/2006/main">
          <x14:cfRule type="cellIs" priority="804" stopIfTrue="1" operator="equal" id="{614CCD87-B8D8-45D7-8C71-68C9F95A6B20}">
            <xm:f>'PHV-Archiv'!#REF!</xm:f>
            <x14:dxf>
              <fill>
                <patternFill>
                  <bgColor indexed="22"/>
                </patternFill>
              </fill>
            </x14:dxf>
          </x14:cfRule>
          <xm:sqref>V83</xm:sqref>
        </x14:conditionalFormatting>
        <x14:conditionalFormatting xmlns:xm="http://schemas.microsoft.com/office/excel/2006/main">
          <x14:cfRule type="cellIs" priority="803" stopIfTrue="1" operator="equal" id="{3DFA20D6-2C53-42A5-801F-6384E2FD6042}">
            <xm:f>'PHV-Archiv'!#REF!</xm:f>
            <x14:dxf>
              <fill>
                <patternFill>
                  <bgColor indexed="22"/>
                </patternFill>
              </fill>
            </x14:dxf>
          </x14:cfRule>
          <xm:sqref>V87</xm:sqref>
        </x14:conditionalFormatting>
        <x14:conditionalFormatting xmlns:xm="http://schemas.microsoft.com/office/excel/2006/main">
          <x14:cfRule type="cellIs" priority="802" stopIfTrue="1" operator="equal" id="{60E0151E-7FD5-4F19-8CDE-CD883ACE7475}">
            <xm:f>'PHV-Archiv'!#REF!</xm:f>
            <x14:dxf>
              <fill>
                <patternFill>
                  <bgColor indexed="22"/>
                </patternFill>
              </fill>
            </x14:dxf>
          </x14:cfRule>
          <xm:sqref>V89</xm:sqref>
        </x14:conditionalFormatting>
        <x14:conditionalFormatting xmlns:xm="http://schemas.microsoft.com/office/excel/2006/main">
          <x14:cfRule type="cellIs" priority="801" stopIfTrue="1" operator="equal" id="{76907F70-7107-4A8B-82F9-BD4DCD476062}">
            <xm:f>'PHV-Archiv'!#REF!</xm:f>
            <x14:dxf>
              <fill>
                <patternFill>
                  <bgColor indexed="22"/>
                </patternFill>
              </fill>
            </x14:dxf>
          </x14:cfRule>
          <xm:sqref>V91</xm:sqref>
        </x14:conditionalFormatting>
        <x14:conditionalFormatting xmlns:xm="http://schemas.microsoft.com/office/excel/2006/main">
          <x14:cfRule type="cellIs" priority="799" stopIfTrue="1" operator="equal" id="{4BB12EAD-3058-47C0-B200-D79806D3D178}">
            <xm:f>'PHV-Archiv'!#REF!</xm:f>
            <x14:dxf>
              <fill>
                <patternFill>
                  <bgColor indexed="22"/>
                </patternFill>
              </fill>
            </x14:dxf>
          </x14:cfRule>
          <xm:sqref>V93</xm:sqref>
        </x14:conditionalFormatting>
        <x14:conditionalFormatting xmlns:xm="http://schemas.microsoft.com/office/excel/2006/main">
          <x14:cfRule type="cellIs" priority="798" stopIfTrue="1" operator="equal" id="{AF37056A-3DD6-496E-8F7E-224061383234}">
            <xm:f>'PHV-Archiv'!#REF!</xm:f>
            <x14:dxf>
              <fill>
                <patternFill>
                  <bgColor indexed="22"/>
                </patternFill>
              </fill>
            </x14:dxf>
          </x14:cfRule>
          <xm:sqref>V97</xm:sqref>
        </x14:conditionalFormatting>
        <x14:conditionalFormatting xmlns:xm="http://schemas.microsoft.com/office/excel/2006/main">
          <x14:cfRule type="cellIs" priority="797" stopIfTrue="1" operator="equal" id="{DF78366F-3B4F-4B5B-9E24-D018CCB45955}">
            <xm:f>'PHV-Archiv'!#REF!</xm:f>
            <x14:dxf>
              <fill>
                <patternFill>
                  <bgColor indexed="22"/>
                </patternFill>
              </fill>
            </x14:dxf>
          </x14:cfRule>
          <xm:sqref>V101</xm:sqref>
        </x14:conditionalFormatting>
        <x14:conditionalFormatting xmlns:xm="http://schemas.microsoft.com/office/excel/2006/main">
          <x14:cfRule type="cellIs" priority="796" stopIfTrue="1" operator="equal" id="{852D8F3D-D539-4D03-808E-45BABE505BD9}">
            <xm:f>'PHV-Archiv'!#REF!</xm:f>
            <x14:dxf>
              <fill>
                <patternFill>
                  <bgColor indexed="22"/>
                </patternFill>
              </fill>
            </x14:dxf>
          </x14:cfRule>
          <xm:sqref>V103</xm:sqref>
        </x14:conditionalFormatting>
        <x14:conditionalFormatting xmlns:xm="http://schemas.microsoft.com/office/excel/2006/main">
          <x14:cfRule type="cellIs" priority="795" stopIfTrue="1" operator="equal" id="{0283954B-D0F4-434C-BA51-10BB1CB1ADEA}">
            <xm:f>'PHV-Archiv'!#REF!</xm:f>
            <x14:dxf>
              <fill>
                <patternFill>
                  <bgColor indexed="22"/>
                </patternFill>
              </fill>
            </x14:dxf>
          </x14:cfRule>
          <xm:sqref>V99</xm:sqref>
        </x14:conditionalFormatting>
        <x14:conditionalFormatting xmlns:xm="http://schemas.microsoft.com/office/excel/2006/main">
          <x14:cfRule type="cellIs" priority="794" stopIfTrue="1" operator="equal" id="{97834800-33A3-4796-B2D5-DFE3CA45A743}">
            <xm:f>'PHV-Archiv'!#REF!</xm:f>
            <x14:dxf>
              <fill>
                <patternFill>
                  <bgColor indexed="22"/>
                </patternFill>
              </fill>
            </x14:dxf>
          </x14:cfRule>
          <xm:sqref>V105</xm:sqref>
        </x14:conditionalFormatting>
        <x14:conditionalFormatting xmlns:xm="http://schemas.microsoft.com/office/excel/2006/main">
          <x14:cfRule type="cellIs" priority="793" stopIfTrue="1" operator="equal" id="{1BA7E95C-5B26-4951-9602-3BE29B0879B3}">
            <xm:f>'PHV-Archiv'!#REF!</xm:f>
            <x14:dxf>
              <fill>
                <patternFill>
                  <bgColor indexed="22"/>
                </patternFill>
              </fill>
            </x14:dxf>
          </x14:cfRule>
          <xm:sqref>V107</xm:sqref>
        </x14:conditionalFormatting>
        <x14:conditionalFormatting xmlns:xm="http://schemas.microsoft.com/office/excel/2006/main">
          <x14:cfRule type="cellIs" priority="792" stopIfTrue="1" operator="equal" id="{E204CB44-C4EC-42F3-A67B-72805771D5F8}">
            <xm:f>'PHV-Archiv'!#REF!</xm:f>
            <x14:dxf>
              <fill>
                <patternFill>
                  <bgColor indexed="22"/>
                </patternFill>
              </fill>
            </x14:dxf>
          </x14:cfRule>
          <xm:sqref>V109</xm:sqref>
        </x14:conditionalFormatting>
        <x14:conditionalFormatting xmlns:xm="http://schemas.microsoft.com/office/excel/2006/main">
          <x14:cfRule type="cellIs" priority="791" stopIfTrue="1" operator="equal" id="{20E96D32-BFDF-47A9-8AB3-4F8F67885F69}">
            <xm:f>'PHV-Archiv'!#REF!</xm:f>
            <x14:dxf>
              <fill>
                <patternFill>
                  <bgColor indexed="22"/>
                </patternFill>
              </fill>
            </x14:dxf>
          </x14:cfRule>
          <xm:sqref>V117</xm:sqref>
        </x14:conditionalFormatting>
        <x14:conditionalFormatting xmlns:xm="http://schemas.microsoft.com/office/excel/2006/main">
          <x14:cfRule type="cellIs" priority="790" stopIfTrue="1" operator="equal" id="{864934C8-7AAE-4D27-A905-CD0F6B686AB4}">
            <xm:f>'PHV-Archiv'!#REF!</xm:f>
            <x14:dxf>
              <fill>
                <patternFill>
                  <bgColor indexed="22"/>
                </patternFill>
              </fill>
            </x14:dxf>
          </x14:cfRule>
          <xm:sqref>V111</xm:sqref>
        </x14:conditionalFormatting>
        <x14:conditionalFormatting xmlns:xm="http://schemas.microsoft.com/office/excel/2006/main">
          <x14:cfRule type="cellIs" priority="789" stopIfTrue="1" operator="equal" id="{F3439DB0-83A4-48DC-B7A2-4786734180A9}">
            <xm:f>'PHV-Archiv'!#REF!</xm:f>
            <x14:dxf>
              <fill>
                <patternFill>
                  <bgColor indexed="22"/>
                </patternFill>
              </fill>
            </x14:dxf>
          </x14:cfRule>
          <xm:sqref>V113</xm:sqref>
        </x14:conditionalFormatting>
        <x14:conditionalFormatting xmlns:xm="http://schemas.microsoft.com/office/excel/2006/main">
          <x14:cfRule type="cellIs" priority="788" stopIfTrue="1" operator="equal" id="{00D9410F-86DE-42C3-86F0-1B3B03EDC736}">
            <xm:f>'PHV-Archiv'!#REF!</xm:f>
            <x14:dxf>
              <fill>
                <patternFill>
                  <bgColor indexed="22"/>
                </patternFill>
              </fill>
            </x14:dxf>
          </x14:cfRule>
          <xm:sqref>V115</xm:sqref>
        </x14:conditionalFormatting>
        <x14:conditionalFormatting xmlns:xm="http://schemas.microsoft.com/office/excel/2006/main">
          <x14:cfRule type="cellIs" priority="786" stopIfTrue="1" operator="equal" id="{E429BA91-FBE1-48FB-9AE4-90CA0A1706B7}">
            <xm:f>'PHV-Archiv'!#REF!</xm:f>
            <x14:dxf>
              <fill>
                <patternFill>
                  <bgColor indexed="22"/>
                </patternFill>
              </fill>
            </x14:dxf>
          </x14:cfRule>
          <xm:sqref>V119</xm:sqref>
        </x14:conditionalFormatting>
        <x14:conditionalFormatting xmlns:xm="http://schemas.microsoft.com/office/excel/2006/main">
          <x14:cfRule type="cellIs" priority="785" stopIfTrue="1" operator="equal" id="{1EA8618E-DDDD-4F6A-98CA-B564C35E0EF7}">
            <xm:f>'PHV-Archiv'!#REF!</xm:f>
            <x14:dxf>
              <fill>
                <patternFill>
                  <bgColor indexed="22"/>
                </patternFill>
              </fill>
            </x14:dxf>
          </x14:cfRule>
          <xm:sqref>V125</xm:sqref>
        </x14:conditionalFormatting>
        <x14:conditionalFormatting xmlns:xm="http://schemas.microsoft.com/office/excel/2006/main">
          <x14:cfRule type="cellIs" priority="784" stopIfTrue="1" operator="equal" id="{51A99851-FCDD-48F9-AEF1-1C93170BC2A3}">
            <xm:f>'PHV-Archiv'!#REF!</xm:f>
            <x14:dxf>
              <fill>
                <patternFill>
                  <bgColor indexed="22"/>
                </patternFill>
              </fill>
            </x14:dxf>
          </x14:cfRule>
          <xm:sqref>V127</xm:sqref>
        </x14:conditionalFormatting>
        <x14:conditionalFormatting xmlns:xm="http://schemas.microsoft.com/office/excel/2006/main">
          <x14:cfRule type="cellIs" priority="783" stopIfTrue="1" operator="equal" id="{0C0E579D-247E-4FF5-847B-1E17B0D93EAE}">
            <xm:f>'PHV-Archiv'!#REF!</xm:f>
            <x14:dxf>
              <fill>
                <patternFill>
                  <bgColor indexed="22"/>
                </patternFill>
              </fill>
            </x14:dxf>
          </x14:cfRule>
          <xm:sqref>V131</xm:sqref>
        </x14:conditionalFormatting>
        <x14:conditionalFormatting xmlns:xm="http://schemas.microsoft.com/office/excel/2006/main">
          <x14:cfRule type="cellIs" priority="782" stopIfTrue="1" operator="equal" id="{0784E8A7-7F25-43F9-9220-C6E33CB6F9FD}">
            <xm:f>'PHV-Archiv'!#REF!</xm:f>
            <x14:dxf>
              <fill>
                <patternFill>
                  <bgColor indexed="22"/>
                </patternFill>
              </fill>
            </x14:dxf>
          </x14:cfRule>
          <xm:sqref>V133</xm:sqref>
        </x14:conditionalFormatting>
        <x14:conditionalFormatting xmlns:xm="http://schemas.microsoft.com/office/excel/2006/main">
          <x14:cfRule type="cellIs" priority="781" stopIfTrue="1" operator="equal" id="{8C478402-C277-40C8-ABBE-16E266AC3427}">
            <xm:f>'PHV-Archiv'!#REF!</xm:f>
            <x14:dxf>
              <fill>
                <patternFill>
                  <bgColor indexed="22"/>
                </patternFill>
              </fill>
            </x14:dxf>
          </x14:cfRule>
          <xm:sqref>V135</xm:sqref>
        </x14:conditionalFormatting>
        <x14:conditionalFormatting xmlns:xm="http://schemas.microsoft.com/office/excel/2006/main">
          <x14:cfRule type="cellIs" priority="780" stopIfTrue="1" operator="equal" id="{4AB77617-2255-4671-96C6-BB5CE6BB5E73}">
            <xm:f>'PHV-Archiv'!#REF!</xm:f>
            <x14:dxf>
              <fill>
                <patternFill>
                  <bgColor indexed="22"/>
                </patternFill>
              </fill>
            </x14:dxf>
          </x14:cfRule>
          <xm:sqref>V139</xm:sqref>
        </x14:conditionalFormatting>
        <x14:conditionalFormatting xmlns:xm="http://schemas.microsoft.com/office/excel/2006/main">
          <x14:cfRule type="cellIs" priority="779" stopIfTrue="1" operator="equal" id="{1465B61B-6B0F-44FF-83A4-16908F2AE235}">
            <xm:f>'PHV-Archiv'!#REF!</xm:f>
            <x14:dxf>
              <fill>
                <patternFill>
                  <bgColor indexed="22"/>
                </patternFill>
              </fill>
            </x14:dxf>
          </x14:cfRule>
          <xm:sqref>V149</xm:sqref>
        </x14:conditionalFormatting>
        <x14:conditionalFormatting xmlns:xm="http://schemas.microsoft.com/office/excel/2006/main">
          <x14:cfRule type="cellIs" priority="778" stopIfTrue="1" operator="equal" id="{3BAD810B-AAFE-4C9B-B1A1-411F29CC3DF0}">
            <xm:f>'PHV-Archiv'!#REF!</xm:f>
            <x14:dxf>
              <fill>
                <patternFill>
                  <bgColor indexed="22"/>
                </patternFill>
              </fill>
            </x14:dxf>
          </x14:cfRule>
          <xm:sqref>V141</xm:sqref>
        </x14:conditionalFormatting>
        <x14:conditionalFormatting xmlns:xm="http://schemas.microsoft.com/office/excel/2006/main">
          <x14:cfRule type="cellIs" priority="777" stopIfTrue="1" operator="equal" id="{DEEBA218-B66C-41B9-B6FA-F3C53EDAC85D}">
            <xm:f>'PHV-Archiv'!#REF!</xm:f>
            <x14:dxf>
              <fill>
                <patternFill>
                  <bgColor indexed="22"/>
                </patternFill>
              </fill>
            </x14:dxf>
          </x14:cfRule>
          <xm:sqref>V143</xm:sqref>
        </x14:conditionalFormatting>
        <x14:conditionalFormatting xmlns:xm="http://schemas.microsoft.com/office/excel/2006/main">
          <x14:cfRule type="cellIs" priority="776" stopIfTrue="1" operator="equal" id="{D7B2F0F1-392E-4CE3-B8F6-431E5D72D526}">
            <xm:f>'PHV-Archiv'!#REF!</xm:f>
            <x14:dxf>
              <fill>
                <patternFill>
                  <bgColor indexed="22"/>
                </patternFill>
              </fill>
            </x14:dxf>
          </x14:cfRule>
          <xm:sqref>V145</xm:sqref>
        </x14:conditionalFormatting>
        <x14:conditionalFormatting xmlns:xm="http://schemas.microsoft.com/office/excel/2006/main">
          <x14:cfRule type="cellIs" priority="775" stopIfTrue="1" operator="equal" id="{0FD44710-8581-455F-B9BF-824330D4E4BC}">
            <xm:f>'PHV-Archiv'!#REF!</xm:f>
            <x14:dxf>
              <fill>
                <patternFill>
                  <bgColor indexed="22"/>
                </patternFill>
              </fill>
            </x14:dxf>
          </x14:cfRule>
          <xm:sqref>V147</xm:sqref>
        </x14:conditionalFormatting>
        <x14:conditionalFormatting xmlns:xm="http://schemas.microsoft.com/office/excel/2006/main">
          <x14:cfRule type="cellIs" priority="774" stopIfTrue="1" operator="equal" id="{1F796436-336F-48DC-8579-99688B14990E}">
            <xm:f>'PHV-Archiv'!#REF!</xm:f>
            <x14:dxf>
              <fill>
                <patternFill>
                  <bgColor indexed="22"/>
                </patternFill>
              </fill>
            </x14:dxf>
          </x14:cfRule>
          <xm:sqref>V153</xm:sqref>
        </x14:conditionalFormatting>
        <x14:conditionalFormatting xmlns:xm="http://schemas.microsoft.com/office/excel/2006/main">
          <x14:cfRule type="cellIs" priority="773" stopIfTrue="1" operator="equal" id="{1409664A-9D00-4A70-937C-022004F819E1}">
            <xm:f>'PHV-Archiv'!#REF!</xm:f>
            <x14:dxf>
              <fill>
                <patternFill>
                  <bgColor indexed="22"/>
                </patternFill>
              </fill>
            </x14:dxf>
          </x14:cfRule>
          <xm:sqref>V155</xm:sqref>
        </x14:conditionalFormatting>
        <x14:conditionalFormatting xmlns:xm="http://schemas.microsoft.com/office/excel/2006/main">
          <x14:cfRule type="cellIs" priority="772" stopIfTrue="1" operator="equal" id="{52D74B4E-DBAC-48F9-B8DA-BB45C70F6F76}">
            <xm:f>'PHV-Archiv'!#REF!</xm:f>
            <x14:dxf>
              <fill>
                <patternFill>
                  <bgColor indexed="22"/>
                </patternFill>
              </fill>
            </x14:dxf>
          </x14:cfRule>
          <xm:sqref>V157</xm:sqref>
        </x14:conditionalFormatting>
        <x14:conditionalFormatting xmlns:xm="http://schemas.microsoft.com/office/excel/2006/main">
          <x14:cfRule type="cellIs" priority="771" stopIfTrue="1" operator="equal" id="{06515FC4-DD76-448D-A0EE-4599A7FEB0A2}">
            <xm:f>'PHV-Archiv'!#REF!</xm:f>
            <x14:dxf>
              <fill>
                <patternFill>
                  <bgColor indexed="22"/>
                </patternFill>
              </fill>
            </x14:dxf>
          </x14:cfRule>
          <xm:sqref>V159</xm:sqref>
        </x14:conditionalFormatting>
        <x14:conditionalFormatting xmlns:xm="http://schemas.microsoft.com/office/excel/2006/main">
          <x14:cfRule type="cellIs" priority="770" stopIfTrue="1" operator="equal" id="{9ED23026-7343-472D-9148-02A91F9F41AC}">
            <xm:f>'PHV-Archiv'!#REF!</xm:f>
            <x14:dxf>
              <fill>
                <patternFill>
                  <bgColor indexed="22"/>
                </patternFill>
              </fill>
            </x14:dxf>
          </x14:cfRule>
          <xm:sqref>V161</xm:sqref>
        </x14:conditionalFormatting>
        <x14:conditionalFormatting xmlns:xm="http://schemas.microsoft.com/office/excel/2006/main">
          <x14:cfRule type="cellIs" priority="769" stopIfTrue="1" operator="equal" id="{5CB3A97B-A3CA-469A-A5A9-6BD97773C06C}">
            <xm:f>'PHV-Archiv'!#REF!</xm:f>
            <x14:dxf>
              <fill>
                <patternFill>
                  <bgColor indexed="22"/>
                </patternFill>
              </fill>
            </x14:dxf>
          </x14:cfRule>
          <xm:sqref>V163</xm:sqref>
        </x14:conditionalFormatting>
        <x14:conditionalFormatting xmlns:xm="http://schemas.microsoft.com/office/excel/2006/main">
          <x14:cfRule type="cellIs" priority="768" stopIfTrue="1" operator="equal" id="{6A7B3A2B-A1D8-46F8-9AA5-557F43605B32}">
            <xm:f>'PHV-Archiv'!#REF!</xm:f>
            <x14:dxf>
              <fill>
                <patternFill>
                  <bgColor indexed="22"/>
                </patternFill>
              </fill>
            </x14:dxf>
          </x14:cfRule>
          <xm:sqref>V165</xm:sqref>
        </x14:conditionalFormatting>
        <x14:conditionalFormatting xmlns:xm="http://schemas.microsoft.com/office/excel/2006/main">
          <x14:cfRule type="cellIs" priority="766" stopIfTrue="1" operator="equal" id="{1C92F862-C583-4CF1-8C0F-CDCFFB1B09E6}">
            <xm:f>'PHV-Archiv'!#REF!</xm:f>
            <x14:dxf>
              <fill>
                <patternFill>
                  <bgColor indexed="22"/>
                </patternFill>
              </fill>
            </x14:dxf>
          </x14:cfRule>
          <xm:sqref>V167</xm:sqref>
        </x14:conditionalFormatting>
        <x14:conditionalFormatting xmlns:xm="http://schemas.microsoft.com/office/excel/2006/main">
          <x14:cfRule type="cellIs" priority="765" stopIfTrue="1" operator="equal" id="{7BF138D8-9ABC-48A9-A31C-DACD8358E84D}">
            <xm:f>'PHV-Archiv'!#REF!</xm:f>
            <x14:dxf>
              <fill>
                <patternFill>
                  <bgColor indexed="22"/>
                </patternFill>
              </fill>
            </x14:dxf>
          </x14:cfRule>
          <xm:sqref>V168</xm:sqref>
        </x14:conditionalFormatting>
        <x14:conditionalFormatting xmlns:xm="http://schemas.microsoft.com/office/excel/2006/main">
          <x14:cfRule type="cellIs" priority="764" stopIfTrue="1" operator="equal" id="{1D8D2442-8CA9-417E-9FA0-9167900C170E}">
            <xm:f>'PHV-Archiv'!#REF!</xm:f>
            <x14:dxf>
              <fill>
                <patternFill>
                  <bgColor indexed="22"/>
                </patternFill>
              </fill>
            </x14:dxf>
          </x14:cfRule>
          <xm:sqref>V169</xm:sqref>
        </x14:conditionalFormatting>
        <x14:conditionalFormatting xmlns:xm="http://schemas.microsoft.com/office/excel/2006/main">
          <x14:cfRule type="cellIs" priority="763" stopIfTrue="1" operator="equal" id="{E386428B-8D8F-4171-A4E8-1C6FDB97962F}">
            <xm:f>'PHV-Archiv'!#REF!</xm:f>
            <x14:dxf>
              <fill>
                <patternFill>
                  <bgColor indexed="22"/>
                </patternFill>
              </fill>
            </x14:dxf>
          </x14:cfRule>
          <xm:sqref>V170</xm:sqref>
        </x14:conditionalFormatting>
        <x14:conditionalFormatting xmlns:xm="http://schemas.microsoft.com/office/excel/2006/main">
          <x14:cfRule type="cellIs" priority="762" stopIfTrue="1" operator="equal" id="{81F2579B-93F4-4EBF-81E1-95FA52403FF5}">
            <xm:f>'PHV-Archiv'!#REF!</xm:f>
            <x14:dxf>
              <fill>
                <patternFill>
                  <bgColor indexed="22"/>
                </patternFill>
              </fill>
            </x14:dxf>
          </x14:cfRule>
          <xm:sqref>V171</xm:sqref>
        </x14:conditionalFormatting>
        <x14:conditionalFormatting xmlns:xm="http://schemas.microsoft.com/office/excel/2006/main">
          <x14:cfRule type="cellIs" priority="761" stopIfTrue="1" operator="equal" id="{7BE41303-6C74-46E4-9C17-E311002E4F62}">
            <xm:f>'PHV-Archiv'!#REF!</xm:f>
            <x14:dxf>
              <fill>
                <patternFill>
                  <bgColor indexed="22"/>
                </patternFill>
              </fill>
            </x14:dxf>
          </x14:cfRule>
          <xm:sqref>V173</xm:sqref>
        </x14:conditionalFormatting>
        <x14:conditionalFormatting xmlns:xm="http://schemas.microsoft.com/office/excel/2006/main">
          <x14:cfRule type="cellIs" priority="760" stopIfTrue="1" operator="equal" id="{36E9DA59-126A-4486-BEAD-5C265DB203ED}">
            <xm:f>'PHV-Archiv'!#REF!</xm:f>
            <x14:dxf>
              <fill>
                <patternFill>
                  <bgColor indexed="22"/>
                </patternFill>
              </fill>
            </x14:dxf>
          </x14:cfRule>
          <xm:sqref>V175</xm:sqref>
        </x14:conditionalFormatting>
        <x14:conditionalFormatting xmlns:xm="http://schemas.microsoft.com/office/excel/2006/main">
          <x14:cfRule type="cellIs" priority="759" stopIfTrue="1" operator="equal" id="{2910AEAA-C33A-46E4-81F3-53216FEAE7C9}">
            <xm:f>'PHV-Archiv'!#REF!</xm:f>
            <x14:dxf>
              <fill>
                <patternFill>
                  <bgColor indexed="22"/>
                </patternFill>
              </fill>
            </x14:dxf>
          </x14:cfRule>
          <xm:sqref>V177</xm:sqref>
        </x14:conditionalFormatting>
        <x14:conditionalFormatting xmlns:xm="http://schemas.microsoft.com/office/excel/2006/main">
          <x14:cfRule type="cellIs" priority="758" stopIfTrue="1" operator="equal" id="{E5018540-2225-4F06-878C-C27A1C1C9357}">
            <xm:f>'PHV-Archiv'!#REF!</xm:f>
            <x14:dxf>
              <fill>
                <patternFill>
                  <bgColor indexed="22"/>
                </patternFill>
              </fill>
            </x14:dxf>
          </x14:cfRule>
          <xm:sqref>V189</xm:sqref>
        </x14:conditionalFormatting>
        <x14:conditionalFormatting xmlns:xm="http://schemas.microsoft.com/office/excel/2006/main">
          <x14:cfRule type="cellIs" priority="757" stopIfTrue="1" operator="equal" id="{C79DCB8C-5492-4998-A26F-CC8E45CD3E1F}">
            <xm:f>'PHV-Archiv'!#REF!</xm:f>
            <x14:dxf>
              <fill>
                <patternFill>
                  <bgColor indexed="22"/>
                </patternFill>
              </fill>
            </x14:dxf>
          </x14:cfRule>
          <xm:sqref>V191</xm:sqref>
        </x14:conditionalFormatting>
        <x14:conditionalFormatting xmlns:xm="http://schemas.microsoft.com/office/excel/2006/main">
          <x14:cfRule type="cellIs" priority="756" stopIfTrue="1" operator="equal" id="{1CDC008B-4B4C-48D4-B69B-A933417B5EEE}">
            <xm:f>'PHV-Archiv'!#REF!</xm:f>
            <x14:dxf>
              <fill>
                <patternFill>
                  <bgColor indexed="22"/>
                </patternFill>
              </fill>
            </x14:dxf>
          </x14:cfRule>
          <xm:sqref>V197</xm:sqref>
        </x14:conditionalFormatting>
        <x14:conditionalFormatting xmlns:xm="http://schemas.microsoft.com/office/excel/2006/main">
          <x14:cfRule type="cellIs" priority="755" stopIfTrue="1" operator="equal" id="{CA2ECCDA-B0D4-4B8B-B977-5C127983C078}">
            <xm:f>'PHV-Archiv'!#REF!</xm:f>
            <x14:dxf>
              <fill>
                <patternFill>
                  <bgColor indexed="22"/>
                </patternFill>
              </fill>
            </x14:dxf>
          </x14:cfRule>
          <xm:sqref>V199</xm:sqref>
        </x14:conditionalFormatting>
        <x14:conditionalFormatting xmlns:xm="http://schemas.microsoft.com/office/excel/2006/main">
          <x14:cfRule type="cellIs" priority="754" stopIfTrue="1" operator="equal" id="{27E6E9FD-AED2-470C-AB94-0847C65A0CD7}">
            <xm:f>'PHV-Archiv'!#REF!</xm:f>
            <x14:dxf>
              <fill>
                <patternFill>
                  <bgColor indexed="22"/>
                </patternFill>
              </fill>
            </x14:dxf>
          </x14:cfRule>
          <xm:sqref>V201</xm:sqref>
        </x14:conditionalFormatting>
        <x14:conditionalFormatting xmlns:xm="http://schemas.microsoft.com/office/excel/2006/main">
          <x14:cfRule type="cellIs" priority="753" stopIfTrue="1" operator="equal" id="{998E1E40-17DF-49BD-B212-F3D11299C166}">
            <xm:f>'PHV-Archiv'!#REF!</xm:f>
            <x14:dxf>
              <fill>
                <patternFill>
                  <bgColor indexed="22"/>
                </patternFill>
              </fill>
            </x14:dxf>
          </x14:cfRule>
          <xm:sqref>V193</xm:sqref>
        </x14:conditionalFormatting>
        <x14:conditionalFormatting xmlns:xm="http://schemas.microsoft.com/office/excel/2006/main">
          <x14:cfRule type="cellIs" priority="752" stopIfTrue="1" operator="equal" id="{61E8E8CB-9D10-4468-BE78-B181588807FB}">
            <xm:f>'PHV-Archiv'!#REF!</xm:f>
            <x14:dxf>
              <fill>
                <patternFill>
                  <bgColor indexed="22"/>
                </patternFill>
              </fill>
            </x14:dxf>
          </x14:cfRule>
          <xm:sqref>V195</xm:sqref>
        </x14:conditionalFormatting>
        <x14:conditionalFormatting xmlns:xm="http://schemas.microsoft.com/office/excel/2006/main">
          <x14:cfRule type="cellIs" priority="751" stopIfTrue="1" operator="equal" id="{E24F0903-7495-404F-AC8E-83325E28DE61}">
            <xm:f>'PHV-Archiv'!#REF!</xm:f>
            <x14:dxf>
              <fill>
                <patternFill>
                  <bgColor indexed="22"/>
                </patternFill>
              </fill>
            </x14:dxf>
          </x14:cfRule>
          <xm:sqref>V203</xm:sqref>
        </x14:conditionalFormatting>
        <x14:conditionalFormatting xmlns:xm="http://schemas.microsoft.com/office/excel/2006/main">
          <x14:cfRule type="cellIs" priority="750" stopIfTrue="1" operator="equal" id="{E587D55C-0DCE-4A28-B59C-1E01F415BBF1}">
            <xm:f>'PHV-Archiv'!#REF!</xm:f>
            <x14:dxf>
              <fill>
                <patternFill>
                  <bgColor indexed="22"/>
                </patternFill>
              </fill>
            </x14:dxf>
          </x14:cfRule>
          <xm:sqref>V204</xm:sqref>
        </x14:conditionalFormatting>
        <x14:conditionalFormatting xmlns:xm="http://schemas.microsoft.com/office/excel/2006/main">
          <x14:cfRule type="cellIs" priority="749" stopIfTrue="1" operator="equal" id="{64451A8F-538B-49B2-9B56-1A3FCFD56D7A}">
            <xm:f>'PHV-Archiv'!#REF!</xm:f>
            <x14:dxf>
              <fill>
                <patternFill>
                  <bgColor indexed="22"/>
                </patternFill>
              </fill>
            </x14:dxf>
          </x14:cfRule>
          <xm:sqref>V206</xm:sqref>
        </x14:conditionalFormatting>
        <x14:conditionalFormatting xmlns:xm="http://schemas.microsoft.com/office/excel/2006/main">
          <x14:cfRule type="cellIs" priority="748" stopIfTrue="1" operator="equal" id="{56409B13-078A-4E0B-80AF-234521CD2949}">
            <xm:f>'PHV-Archiv'!#REF!</xm:f>
            <x14:dxf>
              <fill>
                <patternFill>
                  <bgColor indexed="22"/>
                </patternFill>
              </fill>
            </x14:dxf>
          </x14:cfRule>
          <xm:sqref>V208</xm:sqref>
        </x14:conditionalFormatting>
        <x14:conditionalFormatting xmlns:xm="http://schemas.microsoft.com/office/excel/2006/main">
          <x14:cfRule type="cellIs" priority="747" stopIfTrue="1" operator="equal" id="{A09A07CF-5EA1-4DDC-9B2F-608F235FD8CA}">
            <xm:f>'PHV-Archiv'!#REF!</xm:f>
            <x14:dxf>
              <fill>
                <patternFill>
                  <bgColor indexed="22"/>
                </patternFill>
              </fill>
            </x14:dxf>
          </x14:cfRule>
          <xm:sqref>V210</xm:sqref>
        </x14:conditionalFormatting>
        <x14:conditionalFormatting xmlns:xm="http://schemas.microsoft.com/office/excel/2006/main">
          <x14:cfRule type="cellIs" priority="746" stopIfTrue="1" operator="equal" id="{7DC00ED3-4C40-4DB0-A3DE-0A0812F9A270}">
            <xm:f>'PHV-Archiv'!#REF!</xm:f>
            <x14:dxf>
              <fill>
                <patternFill>
                  <bgColor indexed="22"/>
                </patternFill>
              </fill>
            </x14:dxf>
          </x14:cfRule>
          <xm:sqref>V212</xm:sqref>
        </x14:conditionalFormatting>
        <x14:conditionalFormatting xmlns:xm="http://schemas.microsoft.com/office/excel/2006/main">
          <x14:cfRule type="cellIs" priority="745" stopIfTrue="1" operator="equal" id="{31DAA39B-823D-4522-A38C-DCF08CE19E59}">
            <xm:f>'PHV-Archiv'!#REF!</xm:f>
            <x14:dxf>
              <fill>
                <patternFill>
                  <bgColor indexed="22"/>
                </patternFill>
              </fill>
            </x14:dxf>
          </x14:cfRule>
          <xm:sqref>V214</xm:sqref>
        </x14:conditionalFormatting>
        <x14:conditionalFormatting xmlns:xm="http://schemas.microsoft.com/office/excel/2006/main">
          <x14:cfRule type="cellIs" priority="744" stopIfTrue="1" operator="equal" id="{03EE828B-C9A3-45E2-B93C-4E80213FE69F}">
            <xm:f>'PHV-Archiv'!#REF!</xm:f>
            <x14:dxf>
              <fill>
                <patternFill>
                  <bgColor indexed="22"/>
                </patternFill>
              </fill>
            </x14:dxf>
          </x14:cfRule>
          <xm:sqref>V216</xm:sqref>
        </x14:conditionalFormatting>
        <x14:conditionalFormatting xmlns:xm="http://schemas.microsoft.com/office/excel/2006/main">
          <x14:cfRule type="cellIs" priority="743" stopIfTrue="1" operator="equal" id="{457ADFC1-24F7-495A-AC4E-E23F8E764D33}">
            <xm:f>'PHV-Archiv'!#REF!</xm:f>
            <x14:dxf>
              <fill>
                <patternFill>
                  <bgColor indexed="22"/>
                </patternFill>
              </fill>
            </x14:dxf>
          </x14:cfRule>
          <xm:sqref>V218</xm:sqref>
        </x14:conditionalFormatting>
        <x14:conditionalFormatting xmlns:xm="http://schemas.microsoft.com/office/excel/2006/main">
          <x14:cfRule type="cellIs" priority="742" stopIfTrue="1" operator="equal" id="{B4B458E7-764B-4A94-964B-277B58BC69DF}">
            <xm:f>'PHV-Archiv'!#REF!</xm:f>
            <x14:dxf>
              <fill>
                <patternFill>
                  <bgColor indexed="22"/>
                </patternFill>
              </fill>
            </x14:dxf>
          </x14:cfRule>
          <xm:sqref>V220</xm:sqref>
        </x14:conditionalFormatting>
        <x14:conditionalFormatting xmlns:xm="http://schemas.microsoft.com/office/excel/2006/main">
          <x14:cfRule type="cellIs" priority="741" stopIfTrue="1" operator="equal" id="{E38F0A13-877A-44E3-83CE-6AF83F69664B}">
            <xm:f>'PHV-Archiv'!#REF!</xm:f>
            <x14:dxf>
              <fill>
                <patternFill>
                  <bgColor indexed="22"/>
                </patternFill>
              </fill>
            </x14:dxf>
          </x14:cfRule>
          <xm:sqref>V222</xm:sqref>
        </x14:conditionalFormatting>
        <x14:conditionalFormatting xmlns:xm="http://schemas.microsoft.com/office/excel/2006/main">
          <x14:cfRule type="cellIs" priority="740" stopIfTrue="1" operator="equal" id="{FF8D34C1-CA08-4A48-BAA7-5C6687FE58C3}">
            <xm:f>'PHV-Archiv'!#REF!</xm:f>
            <x14:dxf>
              <fill>
                <patternFill>
                  <bgColor indexed="22"/>
                </patternFill>
              </fill>
            </x14:dxf>
          </x14:cfRule>
          <xm:sqref>V224</xm:sqref>
        </x14:conditionalFormatting>
        <x14:conditionalFormatting xmlns:xm="http://schemas.microsoft.com/office/excel/2006/main">
          <x14:cfRule type="cellIs" priority="739" stopIfTrue="1" operator="equal" id="{D65E23C2-FCA6-4EBB-AA7C-EAD556835774}">
            <xm:f>'PHV-Archiv'!#REF!</xm:f>
            <x14:dxf>
              <fill>
                <patternFill>
                  <bgColor indexed="22"/>
                </patternFill>
              </fill>
            </x14:dxf>
          </x14:cfRule>
          <xm:sqref>V232</xm:sqref>
        </x14:conditionalFormatting>
        <x14:conditionalFormatting xmlns:xm="http://schemas.microsoft.com/office/excel/2006/main">
          <x14:cfRule type="cellIs" priority="738" stopIfTrue="1" operator="equal" id="{496A2608-DC70-47D6-999E-90EE9B9EBE38}">
            <xm:f>'PHV-Archiv'!#REF!</xm:f>
            <x14:dxf>
              <fill>
                <patternFill>
                  <bgColor indexed="22"/>
                </patternFill>
              </fill>
            </x14:dxf>
          </x14:cfRule>
          <xm:sqref>V234</xm:sqref>
        </x14:conditionalFormatting>
        <x14:conditionalFormatting xmlns:xm="http://schemas.microsoft.com/office/excel/2006/main">
          <x14:cfRule type="cellIs" priority="737" stopIfTrue="1" operator="equal" id="{14EBB2CB-C7BA-4ACD-9F5B-94E0352381FA}">
            <xm:f>'PHV-Archiv'!#REF!</xm:f>
            <x14:dxf>
              <fill>
                <patternFill>
                  <bgColor indexed="22"/>
                </patternFill>
              </fill>
            </x14:dxf>
          </x14:cfRule>
          <xm:sqref>V236</xm:sqref>
        </x14:conditionalFormatting>
        <x14:conditionalFormatting xmlns:xm="http://schemas.microsoft.com/office/excel/2006/main">
          <x14:cfRule type="cellIs" priority="735" stopIfTrue="1" operator="equal" id="{5A6D9D15-0B68-43D4-821D-6E651A59265A}">
            <xm:f>'PHV-Archiv'!#REF!</xm:f>
            <x14:dxf>
              <fill>
                <patternFill>
                  <bgColor indexed="22"/>
                </patternFill>
              </fill>
            </x14:dxf>
          </x14:cfRule>
          <xm:sqref>V228</xm:sqref>
        </x14:conditionalFormatting>
        <x14:conditionalFormatting xmlns:xm="http://schemas.microsoft.com/office/excel/2006/main">
          <x14:cfRule type="cellIs" priority="734" stopIfTrue="1" operator="equal" id="{078B3C4A-D7B1-4A18-9214-3581C59B2520}">
            <xm:f>'PHV-Archiv'!#REF!</xm:f>
            <x14:dxf>
              <fill>
                <patternFill>
                  <bgColor indexed="22"/>
                </patternFill>
              </fill>
            </x14:dxf>
          </x14:cfRule>
          <xm:sqref>V238</xm:sqref>
        </x14:conditionalFormatting>
        <x14:conditionalFormatting xmlns:xm="http://schemas.microsoft.com/office/excel/2006/main">
          <x14:cfRule type="cellIs" priority="733" stopIfTrue="1" operator="equal" id="{2DE49F62-6BBC-4816-8281-3E549231836C}">
            <xm:f>'PHV-Archiv'!#REF!</xm:f>
            <x14:dxf>
              <fill>
                <patternFill>
                  <bgColor indexed="22"/>
                </patternFill>
              </fill>
            </x14:dxf>
          </x14:cfRule>
          <xm:sqref>V230</xm:sqref>
        </x14:conditionalFormatting>
        <x14:conditionalFormatting xmlns:xm="http://schemas.microsoft.com/office/excel/2006/main">
          <x14:cfRule type="cellIs" priority="732" stopIfTrue="1" operator="equal" id="{900DE9DC-3281-4268-A8BA-33AB0B45133B}">
            <xm:f>'PHV-Archiv'!#REF!</xm:f>
            <x14:dxf>
              <fill>
                <patternFill>
                  <bgColor indexed="22"/>
                </patternFill>
              </fill>
            </x14:dxf>
          </x14:cfRule>
          <xm:sqref>W57</xm:sqref>
        </x14:conditionalFormatting>
        <x14:conditionalFormatting xmlns:xm="http://schemas.microsoft.com/office/excel/2006/main">
          <x14:cfRule type="cellIs" priority="730" stopIfTrue="1" operator="equal" id="{C859491A-C223-47A1-8847-3CD79DB95BED}">
            <xm:f>'PHV-Archiv'!#REF!</xm:f>
            <x14:dxf>
              <fill>
                <patternFill>
                  <bgColor indexed="22"/>
                </patternFill>
              </fill>
            </x14:dxf>
          </x14:cfRule>
          <xm:sqref>W53</xm:sqref>
        </x14:conditionalFormatting>
        <x14:conditionalFormatting xmlns:xm="http://schemas.microsoft.com/office/excel/2006/main">
          <x14:cfRule type="cellIs" priority="729" stopIfTrue="1" operator="equal" id="{9C49F45A-1362-4989-A78E-AAA752D4053D}">
            <xm:f>'PHV-Archiv'!#REF!</xm:f>
            <x14:dxf>
              <fill>
                <patternFill>
                  <bgColor indexed="22"/>
                </patternFill>
              </fill>
            </x14:dxf>
          </x14:cfRule>
          <xm:sqref>W59</xm:sqref>
        </x14:conditionalFormatting>
        <x14:conditionalFormatting xmlns:xm="http://schemas.microsoft.com/office/excel/2006/main">
          <x14:cfRule type="cellIs" priority="728" stopIfTrue="1" operator="equal" id="{68D2FED5-8360-4B55-BF59-E38DD9599A96}">
            <xm:f>'PHV-Archiv'!#REF!</xm:f>
            <x14:dxf>
              <fill>
                <patternFill>
                  <bgColor indexed="22"/>
                </patternFill>
              </fill>
            </x14:dxf>
          </x14:cfRule>
          <xm:sqref>W61</xm:sqref>
        </x14:conditionalFormatting>
        <x14:conditionalFormatting xmlns:xm="http://schemas.microsoft.com/office/excel/2006/main">
          <x14:cfRule type="cellIs" priority="726" stopIfTrue="1" operator="equal" id="{C7657BD4-2F95-40C8-B88D-3F166A074153}">
            <xm:f>'PHV-Archiv'!#REF!</xm:f>
            <x14:dxf>
              <fill>
                <patternFill>
                  <bgColor indexed="22"/>
                </patternFill>
              </fill>
            </x14:dxf>
          </x14:cfRule>
          <xm:sqref>W55</xm:sqref>
        </x14:conditionalFormatting>
        <x14:conditionalFormatting xmlns:xm="http://schemas.microsoft.com/office/excel/2006/main">
          <x14:cfRule type="cellIs" priority="725" stopIfTrue="1" operator="equal" id="{1F0A113A-8A5C-4C64-A99F-070A05A286C3}">
            <xm:f>'PHV-Archiv'!#REF!</xm:f>
            <x14:dxf>
              <fill>
                <patternFill>
                  <bgColor indexed="22"/>
                </patternFill>
              </fill>
            </x14:dxf>
          </x14:cfRule>
          <xm:sqref>W47</xm:sqref>
        </x14:conditionalFormatting>
        <x14:conditionalFormatting xmlns:xm="http://schemas.microsoft.com/office/excel/2006/main">
          <x14:cfRule type="cellIs" priority="724" stopIfTrue="1" operator="equal" id="{7844A062-FD24-412C-B892-D506F590B2A2}">
            <xm:f>'PHV-Archiv'!#REF!</xm:f>
            <x14:dxf>
              <fill>
                <patternFill>
                  <bgColor indexed="22"/>
                </patternFill>
              </fill>
            </x14:dxf>
          </x14:cfRule>
          <xm:sqref>W49</xm:sqref>
        </x14:conditionalFormatting>
        <x14:conditionalFormatting xmlns:xm="http://schemas.microsoft.com/office/excel/2006/main">
          <x14:cfRule type="cellIs" priority="723" stopIfTrue="1" operator="equal" id="{BB422129-6BED-4CF1-8AB5-E6D9E3E98F5D}">
            <xm:f>'PHV-Archiv'!#REF!</xm:f>
            <x14:dxf>
              <fill>
                <patternFill>
                  <bgColor indexed="22"/>
                </patternFill>
              </fill>
            </x14:dxf>
          </x14:cfRule>
          <xm:sqref>W51</xm:sqref>
        </x14:conditionalFormatting>
        <x14:conditionalFormatting xmlns:xm="http://schemas.microsoft.com/office/excel/2006/main">
          <x14:cfRule type="cellIs" priority="722" stopIfTrue="1" operator="equal" id="{AB5BB960-2A61-4083-89DD-58D64B30C5BF}">
            <xm:f>'PHV-Archiv'!#REF!</xm:f>
            <x14:dxf>
              <fill>
                <patternFill>
                  <bgColor indexed="22"/>
                </patternFill>
              </fill>
            </x14:dxf>
          </x14:cfRule>
          <xm:sqref>W48</xm:sqref>
        </x14:conditionalFormatting>
        <x14:conditionalFormatting xmlns:xm="http://schemas.microsoft.com/office/excel/2006/main">
          <x14:cfRule type="cellIs" priority="721" stopIfTrue="1" operator="equal" id="{327B8E73-0FEA-49B6-9D8C-61BCADF0179E}">
            <xm:f>'PHV-Archiv'!#REF!</xm:f>
            <x14:dxf>
              <fill>
                <patternFill>
                  <bgColor indexed="22"/>
                </patternFill>
              </fill>
            </x14:dxf>
          </x14:cfRule>
          <xm:sqref>W50</xm:sqref>
        </x14:conditionalFormatting>
        <x14:conditionalFormatting xmlns:xm="http://schemas.microsoft.com/office/excel/2006/main">
          <x14:cfRule type="cellIs" priority="720" stopIfTrue="1" operator="equal" id="{4A678A82-2E0A-4AF8-9D4C-5D980747F036}">
            <xm:f>'PHV-Archiv'!#REF!</xm:f>
            <x14:dxf>
              <fill>
                <patternFill>
                  <bgColor indexed="22"/>
                </patternFill>
              </fill>
            </x14:dxf>
          </x14:cfRule>
          <xm:sqref>W69</xm:sqref>
        </x14:conditionalFormatting>
        <x14:conditionalFormatting xmlns:xm="http://schemas.microsoft.com/office/excel/2006/main">
          <x14:cfRule type="cellIs" priority="719" stopIfTrue="1" operator="equal" id="{89FA79E8-5A5D-4E9D-8C15-075BE4AE2B8C}">
            <xm:f>'PHV-Archiv'!#REF!</xm:f>
            <x14:dxf>
              <fill>
                <patternFill>
                  <bgColor indexed="22"/>
                </patternFill>
              </fill>
            </x14:dxf>
          </x14:cfRule>
          <xm:sqref>W65</xm:sqref>
        </x14:conditionalFormatting>
        <x14:conditionalFormatting xmlns:xm="http://schemas.microsoft.com/office/excel/2006/main">
          <x14:cfRule type="cellIs" priority="718" stopIfTrue="1" operator="equal" id="{33A977A6-3236-4C30-BFC5-97ABFD012583}">
            <xm:f>'PHV-Archiv'!#REF!</xm:f>
            <x14:dxf>
              <fill>
                <patternFill>
                  <bgColor indexed="22"/>
                </patternFill>
              </fill>
            </x14:dxf>
          </x14:cfRule>
          <xm:sqref>W67</xm:sqref>
        </x14:conditionalFormatting>
        <x14:conditionalFormatting xmlns:xm="http://schemas.microsoft.com/office/excel/2006/main">
          <x14:cfRule type="cellIs" priority="717" stopIfTrue="1" operator="equal" id="{DBFCBFF9-7440-4704-BEF0-F6DC6B84E4EE}">
            <xm:f>'PHV-Archiv'!#REF!</xm:f>
            <x14:dxf>
              <fill>
                <patternFill>
                  <bgColor indexed="22"/>
                </patternFill>
              </fill>
            </x14:dxf>
          </x14:cfRule>
          <xm:sqref>W66</xm:sqref>
        </x14:conditionalFormatting>
        <x14:conditionalFormatting xmlns:xm="http://schemas.microsoft.com/office/excel/2006/main">
          <x14:cfRule type="cellIs" priority="716" stopIfTrue="1" operator="equal" id="{18B0F1B6-5B0C-4902-A80D-2704B785B1D7}">
            <xm:f>'PHV-Archiv'!#REF!</xm:f>
            <x14:dxf>
              <fill>
                <patternFill>
                  <bgColor indexed="22"/>
                </patternFill>
              </fill>
            </x14:dxf>
          </x14:cfRule>
          <xm:sqref>W71</xm:sqref>
        </x14:conditionalFormatting>
        <x14:conditionalFormatting xmlns:xm="http://schemas.microsoft.com/office/excel/2006/main">
          <x14:cfRule type="cellIs" priority="715" stopIfTrue="1" operator="equal" id="{C6E3CDD7-1607-4E7C-A76E-9EE4BDB97D0F}">
            <xm:f>'PHV-Archiv'!#REF!</xm:f>
            <x14:dxf>
              <fill>
                <patternFill>
                  <bgColor indexed="22"/>
                </patternFill>
              </fill>
            </x14:dxf>
          </x14:cfRule>
          <xm:sqref>W73</xm:sqref>
        </x14:conditionalFormatting>
        <x14:conditionalFormatting xmlns:xm="http://schemas.microsoft.com/office/excel/2006/main">
          <x14:cfRule type="cellIs" priority="714" stopIfTrue="1" operator="equal" id="{D48AC83C-1DE5-4C79-8D4D-0827520A717E}">
            <xm:f>'PHV-Archiv'!#REF!</xm:f>
            <x14:dxf>
              <fill>
                <patternFill>
                  <bgColor indexed="22"/>
                </patternFill>
              </fill>
            </x14:dxf>
          </x14:cfRule>
          <xm:sqref>W222</xm:sqref>
        </x14:conditionalFormatting>
        <x14:conditionalFormatting xmlns:xm="http://schemas.microsoft.com/office/excel/2006/main">
          <x14:cfRule type="cellIs" priority="713" stopIfTrue="1" operator="equal" id="{1C86547A-0360-4901-B494-BE10941CDAC2}">
            <xm:f>'PHV-Archiv'!#REF!</xm:f>
            <x14:dxf>
              <fill>
                <patternFill>
                  <bgColor indexed="22"/>
                </patternFill>
              </fill>
            </x14:dxf>
          </x14:cfRule>
          <xm:sqref>W189</xm:sqref>
        </x14:conditionalFormatting>
        <x14:conditionalFormatting xmlns:xm="http://schemas.microsoft.com/office/excel/2006/main">
          <x14:cfRule type="cellIs" priority="712" stopIfTrue="1" operator="equal" id="{26444D1C-3B4C-42B7-BC52-B37E8F04DCD0}">
            <xm:f>'PHV-Archiv'!#REF!</xm:f>
            <x14:dxf>
              <fill>
                <patternFill>
                  <bgColor indexed="22"/>
                </patternFill>
              </fill>
            </x14:dxf>
          </x14:cfRule>
          <xm:sqref>W230</xm:sqref>
        </x14:conditionalFormatting>
        <x14:conditionalFormatting xmlns:xm="http://schemas.microsoft.com/office/excel/2006/main">
          <x14:cfRule type="cellIs" priority="711" stopIfTrue="1" operator="equal" id="{89D53893-1AE6-4A38-B47C-73C6ED2EA7C6}">
            <xm:f>'PHV-Archiv'!#REF!</xm:f>
            <x14:dxf>
              <fill>
                <patternFill>
                  <bgColor indexed="22"/>
                </patternFill>
              </fill>
            </x14:dxf>
          </x14:cfRule>
          <xm:sqref>W232</xm:sqref>
        </x14:conditionalFormatting>
        <x14:conditionalFormatting xmlns:xm="http://schemas.microsoft.com/office/excel/2006/main">
          <x14:cfRule type="cellIs" priority="710" stopIfTrue="1" operator="equal" id="{54EE7223-1858-4262-A857-DA7DA84C94A6}">
            <xm:f>'PHV-Archiv'!#REF!</xm:f>
            <x14:dxf>
              <fill>
                <patternFill>
                  <bgColor indexed="22"/>
                </patternFill>
              </fill>
            </x14:dxf>
          </x14:cfRule>
          <xm:sqref>W234</xm:sqref>
        </x14:conditionalFormatting>
        <x14:conditionalFormatting xmlns:xm="http://schemas.microsoft.com/office/excel/2006/main">
          <x14:cfRule type="cellIs" priority="709" stopIfTrue="1" operator="equal" id="{B7611F78-BA4A-4FDA-BA00-4273722ADFB2}">
            <xm:f>'PHV-Archiv'!#REF!</xm:f>
            <x14:dxf>
              <fill>
                <patternFill>
                  <bgColor indexed="22"/>
                </patternFill>
              </fill>
            </x14:dxf>
          </x14:cfRule>
          <xm:sqref>W236</xm:sqref>
        </x14:conditionalFormatting>
        <x14:conditionalFormatting xmlns:xm="http://schemas.microsoft.com/office/excel/2006/main">
          <x14:cfRule type="cellIs" priority="708" stopIfTrue="1" operator="equal" id="{1EF00971-3991-4A3D-AE55-3E562E11491E}">
            <xm:f>'PHV-Archiv'!#REF!</xm:f>
            <x14:dxf>
              <fill>
                <patternFill>
                  <bgColor indexed="22"/>
                </patternFill>
              </fill>
            </x14:dxf>
          </x14:cfRule>
          <xm:sqref>W238</xm:sqref>
        </x14:conditionalFormatting>
        <x14:conditionalFormatting xmlns:xm="http://schemas.microsoft.com/office/excel/2006/main">
          <x14:cfRule type="cellIs" priority="707" stopIfTrue="1" operator="equal" id="{CFC601F0-1091-42F8-A8D1-0298A48221F9}">
            <xm:f>'PHV-Archiv'!#REF!</xm:f>
            <x14:dxf>
              <fill>
                <patternFill>
                  <bgColor indexed="22"/>
                </patternFill>
              </fill>
            </x14:dxf>
          </x14:cfRule>
          <xm:sqref>W228</xm:sqref>
        </x14:conditionalFormatting>
        <x14:conditionalFormatting xmlns:xm="http://schemas.microsoft.com/office/excel/2006/main">
          <x14:cfRule type="cellIs" priority="706" stopIfTrue="1" operator="equal" id="{D36C8BAE-D7AB-4C81-8C6A-701F7AA0AC18}">
            <xm:f>'PHV-Archiv'!#REF!</xm:f>
            <x14:dxf>
              <fill>
                <patternFill>
                  <bgColor indexed="22"/>
                </patternFill>
              </fill>
            </x14:dxf>
          </x14:cfRule>
          <xm:sqref>W191</xm:sqref>
        </x14:conditionalFormatting>
        <x14:conditionalFormatting xmlns:xm="http://schemas.microsoft.com/office/excel/2006/main">
          <x14:cfRule type="cellIs" priority="705" stopIfTrue="1" operator="equal" id="{5D8FF457-438C-4D18-8511-83D6703B9DE8}">
            <xm:f>'PHV-Archiv'!#REF!</xm:f>
            <x14:dxf>
              <fill>
                <patternFill>
                  <bgColor indexed="22"/>
                </patternFill>
              </fill>
            </x14:dxf>
          </x14:cfRule>
          <xm:sqref>W193</xm:sqref>
        </x14:conditionalFormatting>
        <x14:conditionalFormatting xmlns:xm="http://schemas.microsoft.com/office/excel/2006/main">
          <x14:cfRule type="cellIs" priority="704" stopIfTrue="1" operator="equal" id="{B053DB2C-0694-48A9-8587-6174373C26E6}">
            <xm:f>'PHV-Archiv'!#REF!</xm:f>
            <x14:dxf>
              <fill>
                <patternFill>
                  <bgColor indexed="22"/>
                </patternFill>
              </fill>
            </x14:dxf>
          </x14:cfRule>
          <xm:sqref>W195</xm:sqref>
        </x14:conditionalFormatting>
        <x14:conditionalFormatting xmlns:xm="http://schemas.microsoft.com/office/excel/2006/main">
          <x14:cfRule type="cellIs" priority="703" stopIfTrue="1" operator="equal" id="{C75DDB69-E31F-4CB6-9E26-96DC5CB19C53}">
            <xm:f>'PHV-Archiv'!#REF!</xm:f>
            <x14:dxf>
              <fill>
                <patternFill>
                  <bgColor indexed="22"/>
                </patternFill>
              </fill>
            </x14:dxf>
          </x14:cfRule>
          <xm:sqref>W197</xm:sqref>
        </x14:conditionalFormatting>
        <x14:conditionalFormatting xmlns:xm="http://schemas.microsoft.com/office/excel/2006/main">
          <x14:cfRule type="cellIs" priority="702" stopIfTrue="1" operator="equal" id="{70A18D21-EB29-4C3A-946D-A51D70A3B997}">
            <xm:f>'PHV-Archiv'!#REF!</xm:f>
            <x14:dxf>
              <fill>
                <patternFill>
                  <bgColor indexed="22"/>
                </patternFill>
              </fill>
            </x14:dxf>
          </x14:cfRule>
          <xm:sqref>W199</xm:sqref>
        </x14:conditionalFormatting>
        <x14:conditionalFormatting xmlns:xm="http://schemas.microsoft.com/office/excel/2006/main">
          <x14:cfRule type="cellIs" priority="701" stopIfTrue="1" operator="equal" id="{E67A7454-DF3B-4216-98EB-5B2F5F7BC6F0}">
            <xm:f>'PHV-Archiv'!#REF!</xm:f>
            <x14:dxf>
              <fill>
                <patternFill>
                  <bgColor indexed="22"/>
                </patternFill>
              </fill>
            </x14:dxf>
          </x14:cfRule>
          <xm:sqref>W201</xm:sqref>
        </x14:conditionalFormatting>
        <x14:conditionalFormatting xmlns:xm="http://schemas.microsoft.com/office/excel/2006/main">
          <x14:cfRule type="cellIs" priority="700" stopIfTrue="1" operator="equal" id="{500D2334-EA93-4C95-BE0B-36CAFBBC7116}">
            <xm:f>'PHV-Archiv'!#REF!</xm:f>
            <x14:dxf>
              <fill>
                <patternFill>
                  <bgColor indexed="22"/>
                </patternFill>
              </fill>
            </x14:dxf>
          </x14:cfRule>
          <xm:sqref>W203</xm:sqref>
        </x14:conditionalFormatting>
        <x14:conditionalFormatting xmlns:xm="http://schemas.microsoft.com/office/excel/2006/main">
          <x14:cfRule type="cellIs" priority="699" stopIfTrue="1" operator="equal" id="{C2DF826D-549C-4CF0-9F86-4A946DCBE1F4}">
            <xm:f>'PHV-Archiv'!#REF!</xm:f>
            <x14:dxf>
              <fill>
                <patternFill>
                  <bgColor indexed="22"/>
                </patternFill>
              </fill>
            </x14:dxf>
          </x14:cfRule>
          <xm:sqref>W204</xm:sqref>
        </x14:conditionalFormatting>
        <x14:conditionalFormatting xmlns:xm="http://schemas.microsoft.com/office/excel/2006/main">
          <x14:cfRule type="cellIs" priority="698" stopIfTrue="1" operator="equal" id="{640E397D-C306-4BC7-B036-623A064E9FD0}">
            <xm:f>'PHV-Archiv'!#REF!</xm:f>
            <x14:dxf>
              <fill>
                <patternFill>
                  <bgColor indexed="22"/>
                </patternFill>
              </fill>
            </x14:dxf>
          </x14:cfRule>
          <xm:sqref>W209</xm:sqref>
        </x14:conditionalFormatting>
        <x14:conditionalFormatting xmlns:xm="http://schemas.microsoft.com/office/excel/2006/main">
          <x14:cfRule type="cellIs" priority="697" stopIfTrue="1" operator="equal" id="{5B8BA6D1-D832-471D-8BD5-6B1B7D2C087A}">
            <xm:f>'PHV-Archiv'!#REF!</xm:f>
            <x14:dxf>
              <fill>
                <patternFill>
                  <bgColor indexed="22"/>
                </patternFill>
              </fill>
            </x14:dxf>
          </x14:cfRule>
          <xm:sqref>W210</xm:sqref>
        </x14:conditionalFormatting>
        <x14:conditionalFormatting xmlns:xm="http://schemas.microsoft.com/office/excel/2006/main">
          <x14:cfRule type="cellIs" priority="696" stopIfTrue="1" operator="equal" id="{29456B9D-4DCC-49F1-A207-5396C3B12532}">
            <xm:f>'PHV-Archiv'!#REF!</xm:f>
            <x14:dxf>
              <fill>
                <patternFill>
                  <bgColor indexed="22"/>
                </patternFill>
              </fill>
            </x14:dxf>
          </x14:cfRule>
          <xm:sqref>W220</xm:sqref>
        </x14:conditionalFormatting>
        <x14:conditionalFormatting xmlns:xm="http://schemas.microsoft.com/office/excel/2006/main">
          <x14:cfRule type="cellIs" priority="695" stopIfTrue="1" operator="equal" id="{19FFA5D5-FA35-4B39-9835-29CC4DFE7BD3}">
            <xm:f>'PHV-Archiv'!#REF!</xm:f>
            <x14:dxf>
              <fill>
                <patternFill>
                  <bgColor indexed="22"/>
                </patternFill>
              </fill>
            </x14:dxf>
          </x14:cfRule>
          <xm:sqref>W218</xm:sqref>
        </x14:conditionalFormatting>
        <x14:conditionalFormatting xmlns:xm="http://schemas.microsoft.com/office/excel/2006/main">
          <x14:cfRule type="cellIs" priority="694" stopIfTrue="1" operator="equal" id="{2B284D27-6D2F-40EB-A502-4A5759030EE7}">
            <xm:f>'PHV-Archiv'!#REF!</xm:f>
            <x14:dxf>
              <fill>
                <patternFill>
                  <bgColor indexed="22"/>
                </patternFill>
              </fill>
            </x14:dxf>
          </x14:cfRule>
          <xm:sqref>W216</xm:sqref>
        </x14:conditionalFormatting>
        <x14:conditionalFormatting xmlns:xm="http://schemas.microsoft.com/office/excel/2006/main">
          <x14:cfRule type="cellIs" priority="693" stopIfTrue="1" operator="equal" id="{509D703B-08EE-4680-AC90-0E890890DDC7}">
            <xm:f>'PHV-Archiv'!#REF!</xm:f>
            <x14:dxf>
              <fill>
                <patternFill>
                  <bgColor indexed="22"/>
                </patternFill>
              </fill>
            </x14:dxf>
          </x14:cfRule>
          <xm:sqref>W212</xm:sqref>
        </x14:conditionalFormatting>
        <x14:conditionalFormatting xmlns:xm="http://schemas.microsoft.com/office/excel/2006/main">
          <x14:cfRule type="cellIs" priority="692" stopIfTrue="1" operator="equal" id="{7B68D023-F7D2-4960-8E59-EA12B2160DC4}">
            <xm:f>'PHV-Archiv'!#REF!</xm:f>
            <x14:dxf>
              <fill>
                <patternFill>
                  <bgColor indexed="22"/>
                </patternFill>
              </fill>
            </x14:dxf>
          </x14:cfRule>
          <xm:sqref>W206</xm:sqref>
        </x14:conditionalFormatting>
        <x14:conditionalFormatting xmlns:xm="http://schemas.microsoft.com/office/excel/2006/main">
          <x14:cfRule type="cellIs" priority="691" stopIfTrue="1" operator="equal" id="{0BD93788-9DD1-4511-ADFD-7F0AF4641198}">
            <xm:f>'PHV-Archiv'!#REF!</xm:f>
            <x14:dxf>
              <fill>
                <patternFill>
                  <bgColor indexed="22"/>
                </patternFill>
              </fill>
            </x14:dxf>
          </x14:cfRule>
          <xm:sqref>W208</xm:sqref>
        </x14:conditionalFormatting>
        <x14:conditionalFormatting xmlns:xm="http://schemas.microsoft.com/office/excel/2006/main">
          <x14:cfRule type="cellIs" priority="690" stopIfTrue="1" operator="equal" id="{EEE49F6C-349B-4E54-A1E9-04EBA7D6F4A3}">
            <xm:f>'PHV-Archiv'!#REF!</xm:f>
            <x14:dxf>
              <fill>
                <patternFill>
                  <bgColor indexed="22"/>
                </patternFill>
              </fill>
            </x14:dxf>
          </x14:cfRule>
          <xm:sqref>W224</xm:sqref>
        </x14:conditionalFormatting>
        <x14:conditionalFormatting xmlns:xm="http://schemas.microsoft.com/office/excel/2006/main">
          <x14:cfRule type="cellIs" priority="689" stopIfTrue="1" operator="equal" id="{147D8E47-455B-453F-B837-2451BA44DF17}">
            <xm:f>'PHV-Archiv'!#REF!</xm:f>
            <x14:dxf>
              <fill>
                <patternFill>
                  <bgColor indexed="22"/>
                </patternFill>
              </fill>
            </x14:dxf>
          </x14:cfRule>
          <xm:sqref>W97</xm:sqref>
        </x14:conditionalFormatting>
        <x14:conditionalFormatting xmlns:xm="http://schemas.microsoft.com/office/excel/2006/main">
          <x14:cfRule type="cellIs" priority="687" stopIfTrue="1" operator="equal" id="{20CD9B7F-49E2-4E1F-8416-CBF05FB94C4B}">
            <xm:f>'PHV-Archiv'!#REF!</xm:f>
            <x14:dxf>
              <fill>
                <patternFill>
                  <bgColor indexed="22"/>
                </patternFill>
              </fill>
            </x14:dxf>
          </x14:cfRule>
          <xm:sqref>W101</xm:sqref>
        </x14:conditionalFormatting>
        <x14:conditionalFormatting xmlns:xm="http://schemas.microsoft.com/office/excel/2006/main">
          <x14:cfRule type="cellIs" priority="686" stopIfTrue="1" operator="equal" id="{4F8833E4-0C56-4F4F-A6A4-52F7BDA29600}">
            <xm:f>'PHV-Archiv'!#REF!</xm:f>
            <x14:dxf>
              <fill>
                <patternFill>
                  <bgColor indexed="22"/>
                </patternFill>
              </fill>
            </x14:dxf>
          </x14:cfRule>
          <xm:sqref>W99</xm:sqref>
        </x14:conditionalFormatting>
        <x14:conditionalFormatting xmlns:xm="http://schemas.microsoft.com/office/excel/2006/main">
          <x14:cfRule type="cellIs" priority="685" stopIfTrue="1" operator="equal" id="{410C009F-431A-4059-875B-64F1BB6BA900}">
            <xm:f>'PHV-Archiv'!#REF!</xm:f>
            <x14:dxf>
              <fill>
                <patternFill>
                  <bgColor indexed="22"/>
                </patternFill>
              </fill>
            </x14:dxf>
          </x14:cfRule>
          <xm:sqref>W103</xm:sqref>
        </x14:conditionalFormatting>
        <x14:conditionalFormatting xmlns:xm="http://schemas.microsoft.com/office/excel/2006/main">
          <x14:cfRule type="cellIs" priority="684" stopIfTrue="1" operator="equal" id="{41311DEC-620F-4D1A-B966-44DAF4C90A47}">
            <xm:f>'PHV-Archiv'!#REF!</xm:f>
            <x14:dxf>
              <fill>
                <patternFill>
                  <bgColor indexed="22"/>
                </patternFill>
              </fill>
            </x14:dxf>
          </x14:cfRule>
          <xm:sqref>W80</xm:sqref>
        </x14:conditionalFormatting>
        <x14:conditionalFormatting xmlns:xm="http://schemas.microsoft.com/office/excel/2006/main">
          <x14:cfRule type="cellIs" priority="683" stopIfTrue="1" operator="equal" id="{79EFEAE8-32C0-4AD7-BEC2-152B2B903E78}">
            <xm:f>'PHV-Archiv'!#REF!</xm:f>
            <x14:dxf>
              <fill>
                <patternFill>
                  <bgColor indexed="22"/>
                </patternFill>
              </fill>
            </x14:dxf>
          </x14:cfRule>
          <xm:sqref>W81</xm:sqref>
        </x14:conditionalFormatting>
        <x14:conditionalFormatting xmlns:xm="http://schemas.microsoft.com/office/excel/2006/main">
          <x14:cfRule type="cellIs" priority="682" stopIfTrue="1" operator="equal" id="{1CD6B72B-5E90-48BA-A86E-30B7F51B885D}">
            <xm:f>'PHV-Archiv'!#REF!</xm:f>
            <x14:dxf>
              <fill>
                <patternFill>
                  <bgColor indexed="22"/>
                </patternFill>
              </fill>
            </x14:dxf>
          </x14:cfRule>
          <xm:sqref>W113</xm:sqref>
        </x14:conditionalFormatting>
        <x14:conditionalFormatting xmlns:xm="http://schemas.microsoft.com/office/excel/2006/main">
          <x14:cfRule type="cellIs" priority="681" stopIfTrue="1" operator="equal" id="{4ABC210A-6297-40A9-A07F-BA575F595557}">
            <xm:f>'PHV-Archiv'!#REF!</xm:f>
            <x14:dxf>
              <fill>
                <patternFill>
                  <bgColor indexed="22"/>
                </patternFill>
              </fill>
            </x14:dxf>
          </x14:cfRule>
          <xm:sqref>W111</xm:sqref>
        </x14:conditionalFormatting>
        <x14:conditionalFormatting xmlns:xm="http://schemas.microsoft.com/office/excel/2006/main">
          <x14:cfRule type="cellIs" priority="680" stopIfTrue="1" operator="equal" id="{49F02A55-C534-4B72-B223-D9935D011F75}">
            <xm:f>'PHV-Archiv'!#REF!</xm:f>
            <x14:dxf>
              <fill>
                <patternFill>
                  <bgColor indexed="22"/>
                </patternFill>
              </fill>
            </x14:dxf>
          </x14:cfRule>
          <xm:sqref>W173</xm:sqref>
        </x14:conditionalFormatting>
        <x14:conditionalFormatting xmlns:xm="http://schemas.microsoft.com/office/excel/2006/main">
          <x14:cfRule type="cellIs" priority="679" stopIfTrue="1" operator="equal" id="{E2F7D60F-236A-4D7A-8A47-5AE446E7CB9B}">
            <xm:f>'PHV-Archiv'!#REF!</xm:f>
            <x14:dxf>
              <fill>
                <patternFill>
                  <bgColor indexed="22"/>
                </patternFill>
              </fill>
            </x14:dxf>
          </x14:cfRule>
          <xm:sqref>W175</xm:sqref>
        </x14:conditionalFormatting>
        <x14:conditionalFormatting xmlns:xm="http://schemas.microsoft.com/office/excel/2006/main">
          <x14:cfRule type="cellIs" priority="678" stopIfTrue="1" operator="equal" id="{858E3DA6-D8F9-4148-803A-FC076C06104C}">
            <xm:f>'PHV-Archiv'!#REF!</xm:f>
            <x14:dxf>
              <fill>
                <patternFill>
                  <bgColor indexed="22"/>
                </patternFill>
              </fill>
            </x14:dxf>
          </x14:cfRule>
          <xm:sqref>W179</xm:sqref>
        </x14:conditionalFormatting>
        <x14:conditionalFormatting xmlns:xm="http://schemas.microsoft.com/office/excel/2006/main">
          <x14:cfRule type="cellIs" priority="677" stopIfTrue="1" operator="equal" id="{3082434E-C06D-40F5-962A-9436566E0C4E}">
            <xm:f>'PHV-Archiv'!#REF!</xm:f>
            <x14:dxf>
              <fill>
                <patternFill>
                  <bgColor indexed="22"/>
                </patternFill>
              </fill>
            </x14:dxf>
          </x14:cfRule>
          <xm:sqref>W139</xm:sqref>
        </x14:conditionalFormatting>
        <x14:conditionalFormatting xmlns:xm="http://schemas.microsoft.com/office/excel/2006/main">
          <x14:cfRule type="cellIs" priority="676" stopIfTrue="1" operator="equal" id="{20E55A9F-0EE0-4F52-8EF0-8CFA31BFB290}">
            <xm:f>'PHV-Archiv'!#REF!</xm:f>
            <x14:dxf>
              <fill>
                <patternFill>
                  <bgColor indexed="22"/>
                </patternFill>
              </fill>
            </x14:dxf>
          </x14:cfRule>
          <xm:sqref>W141</xm:sqref>
        </x14:conditionalFormatting>
        <x14:conditionalFormatting xmlns:xm="http://schemas.microsoft.com/office/excel/2006/main">
          <x14:cfRule type="cellIs" priority="675" stopIfTrue="1" operator="equal" id="{36E09421-80CC-4854-BBBF-AF64279D25E1}">
            <xm:f>'PHV-Archiv'!#REF!</xm:f>
            <x14:dxf>
              <fill>
                <patternFill>
                  <bgColor indexed="22"/>
                </patternFill>
              </fill>
            </x14:dxf>
          </x14:cfRule>
          <xm:sqref>W143</xm:sqref>
        </x14:conditionalFormatting>
        <x14:conditionalFormatting xmlns:xm="http://schemas.microsoft.com/office/excel/2006/main">
          <x14:cfRule type="cellIs" priority="674" stopIfTrue="1" operator="equal" id="{B4845E7C-7716-403F-B105-5814AEED1DD6}">
            <xm:f>'PHV-Archiv'!#REF!</xm:f>
            <x14:dxf>
              <fill>
                <patternFill>
                  <bgColor indexed="22"/>
                </patternFill>
              </fill>
            </x14:dxf>
          </x14:cfRule>
          <xm:sqref>W145</xm:sqref>
        </x14:conditionalFormatting>
        <x14:conditionalFormatting xmlns:xm="http://schemas.microsoft.com/office/excel/2006/main">
          <x14:cfRule type="cellIs" priority="673" stopIfTrue="1" operator="equal" id="{4C98DE7C-ED0C-463A-B6D5-F14B933D0FFC}">
            <xm:f>'PHV-Archiv'!#REF!</xm:f>
            <x14:dxf>
              <fill>
                <patternFill>
                  <bgColor indexed="22"/>
                </patternFill>
              </fill>
            </x14:dxf>
          </x14:cfRule>
          <xm:sqref>W147</xm:sqref>
        </x14:conditionalFormatting>
        <x14:conditionalFormatting xmlns:xm="http://schemas.microsoft.com/office/excel/2006/main">
          <x14:cfRule type="cellIs" priority="672" stopIfTrue="1" operator="equal" id="{FBC2705F-83C0-4075-944D-E86184601747}">
            <xm:f>'PHV-Archiv'!#REF!</xm:f>
            <x14:dxf>
              <fill>
                <patternFill>
                  <bgColor indexed="22"/>
                </patternFill>
              </fill>
            </x14:dxf>
          </x14:cfRule>
          <xm:sqref>W149</xm:sqref>
        </x14:conditionalFormatting>
        <x14:conditionalFormatting xmlns:xm="http://schemas.microsoft.com/office/excel/2006/main">
          <x14:cfRule type="cellIs" priority="671" stopIfTrue="1" operator="equal" id="{A8A5359C-742A-4F32-9DE2-7797C96FDF3C}">
            <xm:f>'PHV-Archiv'!#REF!</xm:f>
            <x14:dxf>
              <fill>
                <patternFill>
                  <bgColor indexed="22"/>
                </patternFill>
              </fill>
            </x14:dxf>
          </x14:cfRule>
          <xm:sqref>W105</xm:sqref>
        </x14:conditionalFormatting>
        <x14:conditionalFormatting xmlns:xm="http://schemas.microsoft.com/office/excel/2006/main">
          <x14:cfRule type="cellIs" priority="670" stopIfTrue="1" operator="equal" id="{335BF982-A051-40F2-BF16-9AC3F6EA89F7}">
            <xm:f>'PHV-Archiv'!#REF!</xm:f>
            <x14:dxf>
              <fill>
                <patternFill>
                  <bgColor indexed="22"/>
                </patternFill>
              </fill>
            </x14:dxf>
          </x14:cfRule>
          <xm:sqref>W107</xm:sqref>
        </x14:conditionalFormatting>
        <x14:conditionalFormatting xmlns:xm="http://schemas.microsoft.com/office/excel/2006/main">
          <x14:cfRule type="cellIs" priority="669" stopIfTrue="1" operator="equal" id="{B6B8D131-506C-482C-B1DF-61FB3734DD0B}">
            <xm:f>'PHV-Archiv'!#REF!</xm:f>
            <x14:dxf>
              <fill>
                <patternFill>
                  <bgColor indexed="22"/>
                </patternFill>
              </fill>
            </x14:dxf>
          </x14:cfRule>
          <xm:sqref>W77</xm:sqref>
        </x14:conditionalFormatting>
        <x14:conditionalFormatting xmlns:xm="http://schemas.microsoft.com/office/excel/2006/main">
          <x14:cfRule type="cellIs" priority="668" stopIfTrue="1" operator="equal" id="{730A94A7-94F7-424F-8C1B-6FC53C9541E0}">
            <xm:f>'PHV-Archiv'!#REF!</xm:f>
            <x14:dxf>
              <fill>
                <patternFill>
                  <bgColor indexed="22"/>
                </patternFill>
              </fill>
            </x14:dxf>
          </x14:cfRule>
          <xm:sqref>W79</xm:sqref>
        </x14:conditionalFormatting>
        <x14:conditionalFormatting xmlns:xm="http://schemas.microsoft.com/office/excel/2006/main">
          <x14:cfRule type="cellIs" priority="667" stopIfTrue="1" operator="equal" id="{A9E075B7-C8E2-46EE-BDC5-DF999275CC06}">
            <xm:f>'PHV-Archiv'!#REF!</xm:f>
            <x14:dxf>
              <fill>
                <patternFill>
                  <bgColor indexed="22"/>
                </patternFill>
              </fill>
            </x14:dxf>
          </x14:cfRule>
          <xm:sqref>W83</xm:sqref>
        </x14:conditionalFormatting>
        <x14:conditionalFormatting xmlns:xm="http://schemas.microsoft.com/office/excel/2006/main">
          <x14:cfRule type="cellIs" priority="666" stopIfTrue="1" operator="equal" id="{D5DACABF-BA7C-4656-B656-0E3ABF66F22E}">
            <xm:f>'PHV-Archiv'!#REF!</xm:f>
            <x14:dxf>
              <fill>
                <patternFill>
                  <bgColor indexed="22"/>
                </patternFill>
              </fill>
            </x14:dxf>
          </x14:cfRule>
          <xm:sqref>W87</xm:sqref>
        </x14:conditionalFormatting>
        <x14:conditionalFormatting xmlns:xm="http://schemas.microsoft.com/office/excel/2006/main">
          <x14:cfRule type="cellIs" priority="665" stopIfTrue="1" operator="equal" id="{56636B36-245B-42A6-B990-1B0852755FFC}">
            <xm:f>'PHV-Archiv'!#REF!</xm:f>
            <x14:dxf>
              <fill>
                <patternFill>
                  <bgColor indexed="22"/>
                </patternFill>
              </fill>
            </x14:dxf>
          </x14:cfRule>
          <xm:sqref>W89</xm:sqref>
        </x14:conditionalFormatting>
        <x14:conditionalFormatting xmlns:xm="http://schemas.microsoft.com/office/excel/2006/main">
          <x14:cfRule type="cellIs" priority="664" stopIfTrue="1" operator="equal" id="{289FFC27-AFB9-4982-A1B4-790CC751474A}">
            <xm:f>'PHV-Archiv'!#REF!</xm:f>
            <x14:dxf>
              <fill>
                <patternFill>
                  <bgColor indexed="22"/>
                </patternFill>
              </fill>
            </x14:dxf>
          </x14:cfRule>
          <xm:sqref>W91</xm:sqref>
        </x14:conditionalFormatting>
        <x14:conditionalFormatting xmlns:xm="http://schemas.microsoft.com/office/excel/2006/main">
          <x14:cfRule type="cellIs" priority="663" stopIfTrue="1" operator="equal" id="{01A4FFCB-1292-4C56-B9CF-1CF77960CD68}">
            <xm:f>'PHV-Archiv'!#REF!</xm:f>
            <x14:dxf>
              <fill>
                <patternFill>
                  <bgColor indexed="22"/>
                </patternFill>
              </fill>
            </x14:dxf>
          </x14:cfRule>
          <xm:sqref>W93</xm:sqref>
        </x14:conditionalFormatting>
        <x14:conditionalFormatting xmlns:xm="http://schemas.microsoft.com/office/excel/2006/main">
          <x14:cfRule type="cellIs" priority="662" stopIfTrue="1" operator="equal" id="{9400A63D-D918-4CF0-9869-38A7BF533905}">
            <xm:f>'PHV-Archiv'!#REF!</xm:f>
            <x14:dxf>
              <fill>
                <patternFill>
                  <bgColor indexed="22"/>
                </patternFill>
              </fill>
            </x14:dxf>
          </x14:cfRule>
          <xm:sqref>W117</xm:sqref>
        </x14:conditionalFormatting>
        <x14:conditionalFormatting xmlns:xm="http://schemas.microsoft.com/office/excel/2006/main">
          <x14:cfRule type="cellIs" priority="661" stopIfTrue="1" operator="equal" id="{7FF67289-8224-466F-8E14-63089470BC22}">
            <xm:f>'PHV-Archiv'!#REF!</xm:f>
            <x14:dxf>
              <fill>
                <patternFill>
                  <bgColor indexed="22"/>
                </patternFill>
              </fill>
            </x14:dxf>
          </x14:cfRule>
          <xm:sqref>W115</xm:sqref>
        </x14:conditionalFormatting>
        <x14:conditionalFormatting xmlns:xm="http://schemas.microsoft.com/office/excel/2006/main">
          <x14:cfRule type="cellIs" priority="659" stopIfTrue="1" operator="equal" id="{61294EED-92DB-486A-A346-E0A099A0C429}">
            <xm:f>'PHV-Archiv'!#REF!</xm:f>
            <x14:dxf>
              <fill>
                <patternFill>
                  <bgColor indexed="22"/>
                </patternFill>
              </fill>
            </x14:dxf>
          </x14:cfRule>
          <xm:sqref>W119</xm:sqref>
        </x14:conditionalFormatting>
        <x14:conditionalFormatting xmlns:xm="http://schemas.microsoft.com/office/excel/2006/main">
          <x14:cfRule type="cellIs" priority="658" stopIfTrue="1" operator="equal" id="{D703BE38-B27D-412E-A469-CC77A7A9CF91}">
            <xm:f>'PHV-Archiv'!#REF!</xm:f>
            <x14:dxf>
              <fill>
                <patternFill>
                  <bgColor indexed="22"/>
                </patternFill>
              </fill>
            </x14:dxf>
          </x14:cfRule>
          <xm:sqref>W125</xm:sqref>
        </x14:conditionalFormatting>
        <x14:conditionalFormatting xmlns:xm="http://schemas.microsoft.com/office/excel/2006/main">
          <x14:cfRule type="cellIs" priority="657" stopIfTrue="1" operator="equal" id="{82B7C896-EA72-4E36-8DA3-350BCBEE584C}">
            <xm:f>'PHV-Archiv'!#REF!</xm:f>
            <x14:dxf>
              <fill>
                <patternFill>
                  <bgColor indexed="22"/>
                </patternFill>
              </fill>
            </x14:dxf>
          </x14:cfRule>
          <xm:sqref>W127</xm:sqref>
        </x14:conditionalFormatting>
        <x14:conditionalFormatting xmlns:xm="http://schemas.microsoft.com/office/excel/2006/main">
          <x14:cfRule type="cellIs" priority="656" stopIfTrue="1" operator="equal" id="{02A6BE77-4FEF-45A0-A08F-6784962907F0}">
            <xm:f>'PHV-Archiv'!#REF!</xm:f>
            <x14:dxf>
              <fill>
                <patternFill>
                  <bgColor indexed="22"/>
                </patternFill>
              </fill>
            </x14:dxf>
          </x14:cfRule>
          <xm:sqref>W131</xm:sqref>
        </x14:conditionalFormatting>
        <x14:conditionalFormatting xmlns:xm="http://schemas.microsoft.com/office/excel/2006/main">
          <x14:cfRule type="cellIs" priority="655" stopIfTrue="1" operator="equal" id="{BEA9D6C8-51A4-4076-BA94-3B5472E43368}">
            <xm:f>'PHV-Archiv'!#REF!</xm:f>
            <x14:dxf>
              <fill>
                <patternFill>
                  <bgColor indexed="22"/>
                </patternFill>
              </fill>
            </x14:dxf>
          </x14:cfRule>
          <xm:sqref>W133</xm:sqref>
        </x14:conditionalFormatting>
        <x14:conditionalFormatting xmlns:xm="http://schemas.microsoft.com/office/excel/2006/main">
          <x14:cfRule type="cellIs" priority="654" stopIfTrue="1" operator="equal" id="{920BA4A5-2A5B-4C64-82C2-0EC465517915}">
            <xm:f>'PHV-Archiv'!#REF!</xm:f>
            <x14:dxf>
              <fill>
                <patternFill>
                  <bgColor indexed="22"/>
                </patternFill>
              </fill>
            </x14:dxf>
          </x14:cfRule>
          <xm:sqref>W135</xm:sqref>
        </x14:conditionalFormatting>
        <x14:conditionalFormatting xmlns:xm="http://schemas.microsoft.com/office/excel/2006/main">
          <x14:cfRule type="cellIs" priority="653" stopIfTrue="1" operator="equal" id="{5E83E837-99FA-441A-B07A-406FAFF500F5}">
            <xm:f>'PHV-Archiv'!#REF!</xm:f>
            <x14:dxf>
              <fill>
                <patternFill>
                  <bgColor indexed="22"/>
                </patternFill>
              </fill>
            </x14:dxf>
          </x14:cfRule>
          <xm:sqref>W153</xm:sqref>
        </x14:conditionalFormatting>
        <x14:conditionalFormatting xmlns:xm="http://schemas.microsoft.com/office/excel/2006/main">
          <x14:cfRule type="cellIs" priority="652" stopIfTrue="1" operator="equal" id="{9B6F1E56-B6FE-4FEB-8856-00FF80644366}">
            <xm:f>'PHV-Archiv'!#REF!</xm:f>
            <x14:dxf>
              <fill>
                <patternFill>
                  <bgColor indexed="22"/>
                </patternFill>
              </fill>
            </x14:dxf>
          </x14:cfRule>
          <xm:sqref>W155</xm:sqref>
        </x14:conditionalFormatting>
        <x14:conditionalFormatting xmlns:xm="http://schemas.microsoft.com/office/excel/2006/main">
          <x14:cfRule type="cellIs" priority="651" stopIfTrue="1" operator="equal" id="{2E384CDB-10B9-4FDC-A3CF-C76D2B1283CC}">
            <xm:f>'PHV-Archiv'!#REF!</xm:f>
            <x14:dxf>
              <fill>
                <patternFill>
                  <bgColor indexed="22"/>
                </patternFill>
              </fill>
            </x14:dxf>
          </x14:cfRule>
          <xm:sqref>W157</xm:sqref>
        </x14:conditionalFormatting>
        <x14:conditionalFormatting xmlns:xm="http://schemas.microsoft.com/office/excel/2006/main">
          <x14:cfRule type="cellIs" priority="650" stopIfTrue="1" operator="equal" id="{3B41C3ED-EEFD-4D0C-AA9C-5EBC8B11172D}">
            <xm:f>'PHV-Archiv'!#REF!</xm:f>
            <x14:dxf>
              <fill>
                <patternFill>
                  <bgColor indexed="22"/>
                </patternFill>
              </fill>
            </x14:dxf>
          </x14:cfRule>
          <xm:sqref>W159</xm:sqref>
        </x14:conditionalFormatting>
        <x14:conditionalFormatting xmlns:xm="http://schemas.microsoft.com/office/excel/2006/main">
          <x14:cfRule type="cellIs" priority="649" stopIfTrue="1" operator="equal" id="{AE5FCDA2-43CE-4016-9A78-8A681F600D10}">
            <xm:f>'PHV-Archiv'!#REF!</xm:f>
            <x14:dxf>
              <fill>
                <patternFill>
                  <bgColor indexed="22"/>
                </patternFill>
              </fill>
            </x14:dxf>
          </x14:cfRule>
          <xm:sqref>W161</xm:sqref>
        </x14:conditionalFormatting>
        <x14:conditionalFormatting xmlns:xm="http://schemas.microsoft.com/office/excel/2006/main">
          <x14:cfRule type="cellIs" priority="648" stopIfTrue="1" operator="equal" id="{3F205A40-A7E8-4232-85D2-ED7DB2E4FED2}">
            <xm:f>'PHV-Archiv'!#REF!</xm:f>
            <x14:dxf>
              <fill>
                <patternFill>
                  <bgColor indexed="22"/>
                </patternFill>
              </fill>
            </x14:dxf>
          </x14:cfRule>
          <xm:sqref>W163</xm:sqref>
        </x14:conditionalFormatting>
        <x14:conditionalFormatting xmlns:xm="http://schemas.microsoft.com/office/excel/2006/main">
          <x14:cfRule type="cellIs" priority="647" stopIfTrue="1" operator="equal" id="{20CDA15F-18BE-4FBC-85E3-2FA03223B0FC}">
            <xm:f>'PHV-Archiv'!#REF!</xm:f>
            <x14:dxf>
              <fill>
                <patternFill>
                  <bgColor indexed="22"/>
                </patternFill>
              </fill>
            </x14:dxf>
          </x14:cfRule>
          <xm:sqref>W165</xm:sqref>
        </x14:conditionalFormatting>
        <x14:conditionalFormatting xmlns:xm="http://schemas.microsoft.com/office/excel/2006/main">
          <x14:cfRule type="cellIs" priority="645" stopIfTrue="1" operator="equal" id="{5AE79DEE-899C-4069-9CC6-0F372EB8BDEA}">
            <xm:f>'PHV-Archiv'!#REF!</xm:f>
            <x14:dxf>
              <fill>
                <patternFill>
                  <bgColor indexed="22"/>
                </patternFill>
              </fill>
            </x14:dxf>
          </x14:cfRule>
          <xm:sqref>W167</xm:sqref>
        </x14:conditionalFormatting>
        <x14:conditionalFormatting xmlns:xm="http://schemas.microsoft.com/office/excel/2006/main">
          <x14:cfRule type="cellIs" priority="644" stopIfTrue="1" operator="equal" id="{C7FFA70C-79A1-4A2B-8333-D814E8791519}">
            <xm:f>'PHV-Archiv'!#REF!</xm:f>
            <x14:dxf>
              <fill>
                <patternFill>
                  <bgColor indexed="22"/>
                </patternFill>
              </fill>
            </x14:dxf>
          </x14:cfRule>
          <xm:sqref>W168</xm:sqref>
        </x14:conditionalFormatting>
        <x14:conditionalFormatting xmlns:xm="http://schemas.microsoft.com/office/excel/2006/main">
          <x14:cfRule type="cellIs" priority="643" stopIfTrue="1" operator="equal" id="{7476EE82-6AB9-4294-97C5-424BDFD94D99}">
            <xm:f>'PHV-Archiv'!#REF!</xm:f>
            <x14:dxf>
              <fill>
                <patternFill>
                  <bgColor indexed="22"/>
                </patternFill>
              </fill>
            </x14:dxf>
          </x14:cfRule>
          <xm:sqref>W169</xm:sqref>
        </x14:conditionalFormatting>
        <x14:conditionalFormatting xmlns:xm="http://schemas.microsoft.com/office/excel/2006/main">
          <x14:cfRule type="cellIs" priority="642" stopIfTrue="1" operator="equal" id="{8EE205D7-AB30-4026-8E31-F5C89C1ACD9F}">
            <xm:f>'PHV-Archiv'!#REF!</xm:f>
            <x14:dxf>
              <fill>
                <patternFill>
                  <bgColor indexed="22"/>
                </patternFill>
              </fill>
            </x14:dxf>
          </x14:cfRule>
          <xm:sqref>W170</xm:sqref>
        </x14:conditionalFormatting>
        <x14:conditionalFormatting xmlns:xm="http://schemas.microsoft.com/office/excel/2006/main">
          <x14:cfRule type="cellIs" priority="641" stopIfTrue="1" operator="equal" id="{00E64E79-122D-4C87-8DEE-0CA1391F3703}">
            <xm:f>'PHV-Archiv'!#REF!</xm:f>
            <x14:dxf>
              <fill>
                <patternFill>
                  <bgColor indexed="22"/>
                </patternFill>
              </fill>
            </x14:dxf>
          </x14:cfRule>
          <xm:sqref>W171</xm:sqref>
        </x14:conditionalFormatting>
        <x14:conditionalFormatting xmlns:xm="http://schemas.microsoft.com/office/excel/2006/main">
          <x14:cfRule type="cellIs" priority="640" stopIfTrue="1" operator="equal" id="{B23762E9-2DCE-4B57-9173-1C3C3BF0CAE0}">
            <xm:f>'PHV-Archiv'!#REF!</xm:f>
            <x14:dxf>
              <fill>
                <patternFill>
                  <bgColor indexed="22"/>
                </patternFill>
              </fill>
            </x14:dxf>
          </x14:cfRule>
          <xm:sqref>W177</xm:sqref>
        </x14:conditionalFormatting>
        <x14:conditionalFormatting xmlns:xm="http://schemas.microsoft.com/office/excel/2006/main">
          <x14:cfRule type="cellIs" priority="638" stopIfTrue="1" operator="equal" id="{E73B29FB-B201-4871-B774-529C7AAF767D}">
            <xm:f>'PHV-Archiv'!#REF!</xm:f>
            <x14:dxf>
              <fill>
                <patternFill>
                  <bgColor indexed="22"/>
                </patternFill>
              </fill>
            </x14:dxf>
          </x14:cfRule>
          <xm:sqref>X220</xm:sqref>
        </x14:conditionalFormatting>
        <x14:conditionalFormatting xmlns:xm="http://schemas.microsoft.com/office/excel/2006/main">
          <x14:cfRule type="cellIs" priority="637" stopIfTrue="1" operator="equal" id="{29C31968-3527-4D5F-861A-6E593F8DE84F}">
            <xm:f>'PHV-Archiv'!#REF!</xm:f>
            <x14:dxf>
              <fill>
                <patternFill>
                  <bgColor indexed="22"/>
                </patternFill>
              </fill>
            </x14:dxf>
          </x14:cfRule>
          <xm:sqref>X111</xm:sqref>
        </x14:conditionalFormatting>
        <x14:conditionalFormatting xmlns:xm="http://schemas.microsoft.com/office/excel/2006/main">
          <x14:cfRule type="cellIs" priority="636" stopIfTrue="1" operator="equal" id="{A434E95A-5811-4CB0-B476-C874689FA2F1}">
            <xm:f>'PHV-Archiv'!#REF!</xm:f>
            <x14:dxf>
              <fill>
                <patternFill>
                  <bgColor indexed="22"/>
                </patternFill>
              </fill>
            </x14:dxf>
          </x14:cfRule>
          <xm:sqref>X113</xm:sqref>
        </x14:conditionalFormatting>
        <x14:conditionalFormatting xmlns:xm="http://schemas.microsoft.com/office/excel/2006/main">
          <x14:cfRule type="cellIs" priority="635" stopIfTrue="1" operator="equal" id="{A2E6A417-BCF1-4896-BB48-64D829FE233F}">
            <xm:f>'PHV-Archiv'!#REF!</xm:f>
            <x14:dxf>
              <fill>
                <patternFill>
                  <bgColor indexed="22"/>
                </patternFill>
              </fill>
            </x14:dxf>
          </x14:cfRule>
          <xm:sqref>X105</xm:sqref>
        </x14:conditionalFormatting>
        <x14:conditionalFormatting xmlns:xm="http://schemas.microsoft.com/office/excel/2006/main">
          <x14:cfRule type="cellIs" priority="634" stopIfTrue="1" operator="equal" id="{7B0A22EC-746C-449A-8B45-95AE98BFE5DF}">
            <xm:f>'PHV-Archiv'!#REF!</xm:f>
            <x14:dxf>
              <fill>
                <patternFill>
                  <bgColor indexed="22"/>
                </patternFill>
              </fill>
            </x14:dxf>
          </x14:cfRule>
          <xm:sqref>X107</xm:sqref>
        </x14:conditionalFormatting>
        <x14:conditionalFormatting xmlns:xm="http://schemas.microsoft.com/office/excel/2006/main">
          <x14:cfRule type="cellIs" priority="633" stopIfTrue="1" operator="equal" id="{7E7B49C8-208E-4F8D-88AB-681CD1569890}">
            <xm:f>'PHV-Archiv'!#REF!</xm:f>
            <x14:dxf>
              <fill>
                <patternFill>
                  <bgColor indexed="22"/>
                </patternFill>
              </fill>
            </x14:dxf>
          </x14:cfRule>
          <xm:sqref>X117</xm:sqref>
        </x14:conditionalFormatting>
        <x14:conditionalFormatting xmlns:xm="http://schemas.microsoft.com/office/excel/2006/main">
          <x14:cfRule type="cellIs" priority="632" stopIfTrue="1" operator="equal" id="{36DF0F6E-2BC7-4E5C-8408-3335478AA404}">
            <xm:f>'PHV-Archiv'!#REF!</xm:f>
            <x14:dxf>
              <fill>
                <patternFill>
                  <bgColor indexed="22"/>
                </patternFill>
              </fill>
            </x14:dxf>
          </x14:cfRule>
          <xm:sqref>X115</xm:sqref>
        </x14:conditionalFormatting>
        <x14:conditionalFormatting xmlns:xm="http://schemas.microsoft.com/office/excel/2006/main">
          <x14:cfRule type="cellIs" priority="630" stopIfTrue="1" operator="equal" id="{9179C6F3-5EDD-4550-9D24-461AF412F919}">
            <xm:f>'PHV-Archiv'!#REF!</xm:f>
            <x14:dxf>
              <fill>
                <patternFill>
                  <bgColor indexed="22"/>
                </patternFill>
              </fill>
            </x14:dxf>
          </x14:cfRule>
          <xm:sqref>X119</xm:sqref>
        </x14:conditionalFormatting>
        <x14:conditionalFormatting xmlns:xm="http://schemas.microsoft.com/office/excel/2006/main">
          <x14:cfRule type="cellIs" priority="629" stopIfTrue="1" operator="equal" id="{EEA392EE-FE97-4813-A8F7-D220C583E780}">
            <xm:f>'PHV-Archiv'!#REF!</xm:f>
            <x14:dxf>
              <fill>
                <patternFill>
                  <bgColor indexed="22"/>
                </patternFill>
              </fill>
            </x14:dxf>
          </x14:cfRule>
          <xm:sqref>X85</xm:sqref>
        </x14:conditionalFormatting>
        <x14:conditionalFormatting xmlns:xm="http://schemas.microsoft.com/office/excel/2006/main">
          <x14:cfRule type="cellIs" priority="628" stopIfTrue="1" operator="equal" id="{3A3DAA66-87D1-420D-A54A-2A97FAB8B811}">
            <xm:f>'PHV-Archiv'!#REF!</xm:f>
            <x14:dxf>
              <fill>
                <patternFill>
                  <bgColor indexed="22"/>
                </patternFill>
              </fill>
            </x14:dxf>
          </x14:cfRule>
          <xm:sqref>X71</xm:sqref>
        </x14:conditionalFormatting>
        <x14:conditionalFormatting xmlns:xm="http://schemas.microsoft.com/office/excel/2006/main">
          <x14:cfRule type="cellIs" priority="627" stopIfTrue="1" operator="equal" id="{73BD93D6-B8CB-4A56-AB05-830AFBE15941}">
            <xm:f>'PHV-Archiv'!#REF!</xm:f>
            <x14:dxf>
              <fill>
                <patternFill>
                  <bgColor indexed="22"/>
                </patternFill>
              </fill>
            </x14:dxf>
          </x14:cfRule>
          <xm:sqref>X69</xm:sqref>
        </x14:conditionalFormatting>
        <x14:conditionalFormatting xmlns:xm="http://schemas.microsoft.com/office/excel/2006/main">
          <x14:cfRule type="cellIs" priority="626" stopIfTrue="1" operator="equal" id="{D20802E5-1275-499A-8F7C-18B36E9FF12E}">
            <xm:f>'PHV-Archiv'!#REF!</xm:f>
            <x14:dxf>
              <fill>
                <patternFill>
                  <bgColor indexed="22"/>
                </patternFill>
              </fill>
            </x14:dxf>
          </x14:cfRule>
          <xm:sqref>X65</xm:sqref>
        </x14:conditionalFormatting>
        <x14:conditionalFormatting xmlns:xm="http://schemas.microsoft.com/office/excel/2006/main">
          <x14:cfRule type="cellIs" priority="625" stopIfTrue="1" operator="equal" id="{4EACF642-FA9E-437D-9CFF-06396DB9D02A}">
            <xm:f>'PHV-Archiv'!#REF!</xm:f>
            <x14:dxf>
              <fill>
                <patternFill>
                  <bgColor indexed="22"/>
                </patternFill>
              </fill>
            </x14:dxf>
          </x14:cfRule>
          <xm:sqref>X67</xm:sqref>
        </x14:conditionalFormatting>
        <x14:conditionalFormatting xmlns:xm="http://schemas.microsoft.com/office/excel/2006/main">
          <x14:cfRule type="cellIs" priority="624" stopIfTrue="1" operator="equal" id="{9063D983-95DA-465D-A671-2307E623D930}">
            <xm:f>'PHV-Archiv'!#REF!</xm:f>
            <x14:dxf>
              <fill>
                <patternFill>
                  <bgColor indexed="22"/>
                </patternFill>
              </fill>
            </x14:dxf>
          </x14:cfRule>
          <xm:sqref>X66</xm:sqref>
        </x14:conditionalFormatting>
        <x14:conditionalFormatting xmlns:xm="http://schemas.microsoft.com/office/excel/2006/main">
          <x14:cfRule type="cellIs" priority="623" stopIfTrue="1" operator="equal" id="{41C8132E-042F-4B98-AC53-70813A8A4603}">
            <xm:f>'PHV-Archiv'!#REF!</xm:f>
            <x14:dxf>
              <fill>
                <patternFill>
                  <bgColor indexed="22"/>
                </patternFill>
              </fill>
            </x14:dxf>
          </x14:cfRule>
          <xm:sqref>X73</xm:sqref>
        </x14:conditionalFormatting>
        <x14:conditionalFormatting xmlns:xm="http://schemas.microsoft.com/office/excel/2006/main">
          <x14:cfRule type="cellIs" priority="622" stopIfTrue="1" operator="equal" id="{1C64FCF5-8638-4EA9-A274-F707A36EB230}">
            <xm:f>'PHV-Archiv'!#REF!</xm:f>
            <x14:dxf>
              <fill>
                <patternFill>
                  <bgColor indexed="22"/>
                </patternFill>
              </fill>
            </x14:dxf>
          </x14:cfRule>
          <xm:sqref>X57</xm:sqref>
        </x14:conditionalFormatting>
        <x14:conditionalFormatting xmlns:xm="http://schemas.microsoft.com/office/excel/2006/main">
          <x14:cfRule type="cellIs" priority="621" stopIfTrue="1" operator="equal" id="{B447FD11-9514-4249-957C-B7261A146E6B}">
            <xm:f>'PHV-Archiv'!#REF!</xm:f>
            <x14:dxf>
              <fill>
                <patternFill>
                  <bgColor indexed="22"/>
                </patternFill>
              </fill>
            </x14:dxf>
          </x14:cfRule>
          <xm:sqref>X53</xm:sqref>
        </x14:conditionalFormatting>
        <x14:conditionalFormatting xmlns:xm="http://schemas.microsoft.com/office/excel/2006/main">
          <x14:cfRule type="cellIs" priority="620" stopIfTrue="1" operator="equal" id="{34BE7F64-ED63-4C96-8D5C-ABA7429667BB}">
            <xm:f>'PHV-Archiv'!#REF!</xm:f>
            <x14:dxf>
              <fill>
                <patternFill>
                  <bgColor indexed="22"/>
                </patternFill>
              </fill>
            </x14:dxf>
          </x14:cfRule>
          <xm:sqref>X59</xm:sqref>
        </x14:conditionalFormatting>
        <x14:conditionalFormatting xmlns:xm="http://schemas.microsoft.com/office/excel/2006/main">
          <x14:cfRule type="cellIs" priority="619" stopIfTrue="1" operator="equal" id="{A1DBFBA2-B910-4379-9F26-E899E80F10A9}">
            <xm:f>'PHV-Archiv'!#REF!</xm:f>
            <x14:dxf>
              <fill>
                <patternFill>
                  <bgColor indexed="22"/>
                </patternFill>
              </fill>
            </x14:dxf>
          </x14:cfRule>
          <xm:sqref>X61</xm:sqref>
        </x14:conditionalFormatting>
        <x14:conditionalFormatting xmlns:xm="http://schemas.microsoft.com/office/excel/2006/main">
          <x14:cfRule type="cellIs" priority="618" stopIfTrue="1" operator="equal" id="{8BBC779D-9509-4506-B5E6-99C8A95B2E7A}">
            <xm:f>'PHV-Archiv'!#REF!</xm:f>
            <x14:dxf>
              <fill>
                <patternFill>
                  <bgColor indexed="22"/>
                </patternFill>
              </fill>
            </x14:dxf>
          </x14:cfRule>
          <xm:sqref>X55</xm:sqref>
        </x14:conditionalFormatting>
        <x14:conditionalFormatting xmlns:xm="http://schemas.microsoft.com/office/excel/2006/main">
          <x14:cfRule type="cellIs" priority="617" stopIfTrue="1" operator="equal" id="{46611E69-8346-4801-B73C-9CDDA5196CAD}">
            <xm:f>'PHV-Archiv'!#REF!</xm:f>
            <x14:dxf>
              <fill>
                <patternFill>
                  <bgColor indexed="22"/>
                </patternFill>
              </fill>
            </x14:dxf>
          </x14:cfRule>
          <xm:sqref>X47</xm:sqref>
        </x14:conditionalFormatting>
        <x14:conditionalFormatting xmlns:xm="http://schemas.microsoft.com/office/excel/2006/main">
          <x14:cfRule type="cellIs" priority="616" stopIfTrue="1" operator="equal" id="{9E3C12BC-6A89-482A-990B-545AFE42DBE9}">
            <xm:f>'PHV-Archiv'!#REF!</xm:f>
            <x14:dxf>
              <fill>
                <patternFill>
                  <bgColor indexed="22"/>
                </patternFill>
              </fill>
            </x14:dxf>
          </x14:cfRule>
          <xm:sqref>X49</xm:sqref>
        </x14:conditionalFormatting>
        <x14:conditionalFormatting xmlns:xm="http://schemas.microsoft.com/office/excel/2006/main">
          <x14:cfRule type="cellIs" priority="615" stopIfTrue="1" operator="equal" id="{205A012B-E1A1-490D-845C-5326ABD79906}">
            <xm:f>'PHV-Archiv'!#REF!</xm:f>
            <x14:dxf>
              <fill>
                <patternFill>
                  <bgColor indexed="22"/>
                </patternFill>
              </fill>
            </x14:dxf>
          </x14:cfRule>
          <xm:sqref>X51</xm:sqref>
        </x14:conditionalFormatting>
        <x14:conditionalFormatting xmlns:xm="http://schemas.microsoft.com/office/excel/2006/main">
          <x14:cfRule type="cellIs" priority="614" stopIfTrue="1" operator="equal" id="{E7284002-A5E5-42E9-B2F4-031343728262}">
            <xm:f>'PHV-Archiv'!#REF!</xm:f>
            <x14:dxf>
              <fill>
                <patternFill>
                  <bgColor indexed="22"/>
                </patternFill>
              </fill>
            </x14:dxf>
          </x14:cfRule>
          <xm:sqref>X48</xm:sqref>
        </x14:conditionalFormatting>
        <x14:conditionalFormatting xmlns:xm="http://schemas.microsoft.com/office/excel/2006/main">
          <x14:cfRule type="cellIs" priority="613" stopIfTrue="1" operator="equal" id="{52E26088-E434-41C1-9B1B-FC7E11E2EC4B}">
            <xm:f>'PHV-Archiv'!#REF!</xm:f>
            <x14:dxf>
              <fill>
                <patternFill>
                  <bgColor indexed="22"/>
                </patternFill>
              </fill>
            </x14:dxf>
          </x14:cfRule>
          <xm:sqref>X50</xm:sqref>
        </x14:conditionalFormatting>
        <x14:conditionalFormatting xmlns:xm="http://schemas.microsoft.com/office/excel/2006/main">
          <x14:cfRule type="cellIs" priority="612" stopIfTrue="1" operator="equal" id="{E8E0EB64-3F55-4624-8D4E-7B8335BC398E}">
            <xm:f>'PHV-Archiv'!#REF!</xm:f>
            <x14:dxf>
              <fill>
                <patternFill>
                  <bgColor indexed="22"/>
                </patternFill>
              </fill>
            </x14:dxf>
          </x14:cfRule>
          <xm:sqref>X80</xm:sqref>
        </x14:conditionalFormatting>
        <x14:conditionalFormatting xmlns:xm="http://schemas.microsoft.com/office/excel/2006/main">
          <x14:cfRule type="cellIs" priority="611" stopIfTrue="1" operator="equal" id="{0F952D20-C957-499A-99F5-1251AF44CDB1}">
            <xm:f>'PHV-Archiv'!#REF!</xm:f>
            <x14:dxf>
              <fill>
                <patternFill>
                  <bgColor indexed="22"/>
                </patternFill>
              </fill>
            </x14:dxf>
          </x14:cfRule>
          <xm:sqref>X81</xm:sqref>
        </x14:conditionalFormatting>
        <x14:conditionalFormatting xmlns:xm="http://schemas.microsoft.com/office/excel/2006/main">
          <x14:cfRule type="cellIs" priority="610" stopIfTrue="1" operator="equal" id="{D71534FC-5760-471E-A240-0A281FCF481B}">
            <xm:f>'PHV-Archiv'!#REF!</xm:f>
            <x14:dxf>
              <fill>
                <patternFill>
                  <bgColor indexed="22"/>
                </patternFill>
              </fill>
            </x14:dxf>
          </x14:cfRule>
          <xm:sqref>X77</xm:sqref>
        </x14:conditionalFormatting>
        <x14:conditionalFormatting xmlns:xm="http://schemas.microsoft.com/office/excel/2006/main">
          <x14:cfRule type="cellIs" priority="609" stopIfTrue="1" operator="equal" id="{F49BEDDF-53E9-4807-9167-A7615757E649}">
            <xm:f>'PHV-Archiv'!#REF!</xm:f>
            <x14:dxf>
              <fill>
                <patternFill>
                  <bgColor indexed="22"/>
                </patternFill>
              </fill>
            </x14:dxf>
          </x14:cfRule>
          <xm:sqref>X79</xm:sqref>
        </x14:conditionalFormatting>
        <x14:conditionalFormatting xmlns:xm="http://schemas.microsoft.com/office/excel/2006/main">
          <x14:cfRule type="cellIs" priority="608" stopIfTrue="1" operator="equal" id="{11ABAFCF-41AD-4579-9AA7-FFA9FD24C6AA}">
            <xm:f>'PHV-Archiv'!#REF!</xm:f>
            <x14:dxf>
              <fill>
                <patternFill>
                  <bgColor indexed="22"/>
                </patternFill>
              </fill>
            </x14:dxf>
          </x14:cfRule>
          <xm:sqref>X83</xm:sqref>
        </x14:conditionalFormatting>
        <x14:conditionalFormatting xmlns:xm="http://schemas.microsoft.com/office/excel/2006/main">
          <x14:cfRule type="cellIs" priority="607" stopIfTrue="1" operator="equal" id="{861D688B-0CA2-4F29-B006-745B6D4287A8}">
            <xm:f>'PHV-Archiv'!#REF!</xm:f>
            <x14:dxf>
              <fill>
                <patternFill>
                  <bgColor indexed="22"/>
                </patternFill>
              </fill>
            </x14:dxf>
          </x14:cfRule>
          <xm:sqref>X87</xm:sqref>
        </x14:conditionalFormatting>
        <x14:conditionalFormatting xmlns:xm="http://schemas.microsoft.com/office/excel/2006/main">
          <x14:cfRule type="cellIs" priority="606" stopIfTrue="1" operator="equal" id="{5DA07060-78C4-47C0-8BB2-7F3EE864F006}">
            <xm:f>'PHV-Archiv'!#REF!</xm:f>
            <x14:dxf>
              <fill>
                <patternFill>
                  <bgColor indexed="22"/>
                </patternFill>
              </fill>
            </x14:dxf>
          </x14:cfRule>
          <xm:sqref>X89</xm:sqref>
        </x14:conditionalFormatting>
        <x14:conditionalFormatting xmlns:xm="http://schemas.microsoft.com/office/excel/2006/main">
          <x14:cfRule type="cellIs" priority="605" stopIfTrue="1" operator="equal" id="{8026D22C-1F82-4EFB-89E2-043A9F692D22}">
            <xm:f>'PHV-Archiv'!#REF!</xm:f>
            <x14:dxf>
              <fill>
                <patternFill>
                  <bgColor indexed="22"/>
                </patternFill>
              </fill>
            </x14:dxf>
          </x14:cfRule>
          <xm:sqref>X91</xm:sqref>
        </x14:conditionalFormatting>
        <x14:conditionalFormatting xmlns:xm="http://schemas.microsoft.com/office/excel/2006/main">
          <x14:cfRule type="cellIs" priority="604" stopIfTrue="1" operator="equal" id="{C25D6372-8A1E-4C17-87B4-1A98250EFF39}">
            <xm:f>'PHV-Archiv'!#REF!</xm:f>
            <x14:dxf>
              <fill>
                <patternFill>
                  <bgColor indexed="22"/>
                </patternFill>
              </fill>
            </x14:dxf>
          </x14:cfRule>
          <xm:sqref>X93</xm:sqref>
        </x14:conditionalFormatting>
        <x14:conditionalFormatting xmlns:xm="http://schemas.microsoft.com/office/excel/2006/main">
          <x14:cfRule type="cellIs" priority="603" stopIfTrue="1" operator="equal" id="{E1853054-4ABD-4515-8748-96706825427E}">
            <xm:f>'PHV-Archiv'!#REF!</xm:f>
            <x14:dxf>
              <fill>
                <patternFill>
                  <bgColor indexed="22"/>
                </patternFill>
              </fill>
            </x14:dxf>
          </x14:cfRule>
          <xm:sqref>X97</xm:sqref>
        </x14:conditionalFormatting>
        <x14:conditionalFormatting xmlns:xm="http://schemas.microsoft.com/office/excel/2006/main">
          <x14:cfRule type="cellIs" priority="602" stopIfTrue="1" operator="equal" id="{F8D4C39E-03DB-4EA0-B315-DB7D34EE37E9}">
            <xm:f>'PHV-Archiv'!#REF!</xm:f>
            <x14:dxf>
              <fill>
                <patternFill>
                  <bgColor indexed="22"/>
                </patternFill>
              </fill>
            </x14:dxf>
          </x14:cfRule>
          <xm:sqref>X101</xm:sqref>
        </x14:conditionalFormatting>
        <x14:conditionalFormatting xmlns:xm="http://schemas.microsoft.com/office/excel/2006/main">
          <x14:cfRule type="cellIs" priority="601" stopIfTrue="1" operator="equal" id="{E86875D7-F216-4A64-B287-8766953813FE}">
            <xm:f>'PHV-Archiv'!#REF!</xm:f>
            <x14:dxf>
              <fill>
                <patternFill>
                  <bgColor indexed="22"/>
                </patternFill>
              </fill>
            </x14:dxf>
          </x14:cfRule>
          <xm:sqref>X99</xm:sqref>
        </x14:conditionalFormatting>
        <x14:conditionalFormatting xmlns:xm="http://schemas.microsoft.com/office/excel/2006/main">
          <x14:cfRule type="cellIs" priority="600" stopIfTrue="1" operator="equal" id="{6EDA0E17-2A99-47CB-8A20-81D0B08C0470}">
            <xm:f>'PHV-Archiv'!#REF!</xm:f>
            <x14:dxf>
              <fill>
                <patternFill>
                  <bgColor indexed="22"/>
                </patternFill>
              </fill>
            </x14:dxf>
          </x14:cfRule>
          <xm:sqref>X103</xm:sqref>
        </x14:conditionalFormatting>
        <x14:conditionalFormatting xmlns:xm="http://schemas.microsoft.com/office/excel/2006/main">
          <x14:cfRule type="cellIs" priority="599" stopIfTrue="1" operator="equal" id="{4496AFE5-DA1F-47B7-ACA7-976096FD2B8D}">
            <xm:f>'PHV-Archiv'!#REF!</xm:f>
            <x14:dxf>
              <fill>
                <patternFill>
                  <bgColor indexed="22"/>
                </patternFill>
              </fill>
            </x14:dxf>
          </x14:cfRule>
          <xm:sqref>X125</xm:sqref>
        </x14:conditionalFormatting>
        <x14:conditionalFormatting xmlns:xm="http://schemas.microsoft.com/office/excel/2006/main">
          <x14:cfRule type="cellIs" priority="598" stopIfTrue="1" operator="equal" id="{AD6F0DB5-F607-4852-8E9B-BD1635BDEA05}">
            <xm:f>'PHV-Archiv'!#REF!</xm:f>
            <x14:dxf>
              <fill>
                <patternFill>
                  <bgColor indexed="22"/>
                </patternFill>
              </fill>
            </x14:dxf>
          </x14:cfRule>
          <xm:sqref>X127</xm:sqref>
        </x14:conditionalFormatting>
        <x14:conditionalFormatting xmlns:xm="http://schemas.microsoft.com/office/excel/2006/main">
          <x14:cfRule type="cellIs" priority="597" stopIfTrue="1" operator="equal" id="{EFE02DFD-BEF4-491B-8587-C3471DEC5AAB}">
            <xm:f>'PHV-Archiv'!#REF!</xm:f>
            <x14:dxf>
              <fill>
                <patternFill>
                  <bgColor indexed="22"/>
                </patternFill>
              </fill>
            </x14:dxf>
          </x14:cfRule>
          <xm:sqref>X131</xm:sqref>
        </x14:conditionalFormatting>
        <x14:conditionalFormatting xmlns:xm="http://schemas.microsoft.com/office/excel/2006/main">
          <x14:cfRule type="cellIs" priority="596" stopIfTrue="1" operator="equal" id="{3154E65C-006F-4931-88E9-0A2F7BAC88A8}">
            <xm:f>'PHV-Archiv'!#REF!</xm:f>
            <x14:dxf>
              <fill>
                <patternFill>
                  <bgColor indexed="22"/>
                </patternFill>
              </fill>
            </x14:dxf>
          </x14:cfRule>
          <xm:sqref>X133</xm:sqref>
        </x14:conditionalFormatting>
        <x14:conditionalFormatting xmlns:xm="http://schemas.microsoft.com/office/excel/2006/main">
          <x14:cfRule type="cellIs" priority="595" stopIfTrue="1" operator="equal" id="{A1C74D43-3566-4B77-BB4C-AECFD93E896C}">
            <xm:f>'PHV-Archiv'!#REF!</xm:f>
            <x14:dxf>
              <fill>
                <patternFill>
                  <bgColor indexed="22"/>
                </patternFill>
              </fill>
            </x14:dxf>
          </x14:cfRule>
          <xm:sqref>X135</xm:sqref>
        </x14:conditionalFormatting>
        <x14:conditionalFormatting xmlns:xm="http://schemas.microsoft.com/office/excel/2006/main">
          <x14:cfRule type="cellIs" priority="594" stopIfTrue="1" operator="equal" id="{5F1EA05E-F172-4FEF-8995-063B26246E59}">
            <xm:f>'PHV-Archiv'!#REF!</xm:f>
            <x14:dxf>
              <fill>
                <patternFill>
                  <bgColor indexed="22"/>
                </patternFill>
              </fill>
            </x14:dxf>
          </x14:cfRule>
          <xm:sqref>X139</xm:sqref>
        </x14:conditionalFormatting>
        <x14:conditionalFormatting xmlns:xm="http://schemas.microsoft.com/office/excel/2006/main">
          <x14:cfRule type="cellIs" priority="593" stopIfTrue="1" operator="equal" id="{AAE5DA08-752C-4DA2-B033-B64B42F33EEA}">
            <xm:f>'PHV-Archiv'!#REF!</xm:f>
            <x14:dxf>
              <fill>
                <patternFill>
                  <bgColor indexed="22"/>
                </patternFill>
              </fill>
            </x14:dxf>
          </x14:cfRule>
          <xm:sqref>X141</xm:sqref>
        </x14:conditionalFormatting>
        <x14:conditionalFormatting xmlns:xm="http://schemas.microsoft.com/office/excel/2006/main">
          <x14:cfRule type="cellIs" priority="592" stopIfTrue="1" operator="equal" id="{34EB6A44-C30A-4F6A-A366-B8DF9B31B1CF}">
            <xm:f>'PHV-Archiv'!#REF!</xm:f>
            <x14:dxf>
              <fill>
                <patternFill>
                  <bgColor indexed="22"/>
                </patternFill>
              </fill>
            </x14:dxf>
          </x14:cfRule>
          <xm:sqref>X143</xm:sqref>
        </x14:conditionalFormatting>
        <x14:conditionalFormatting xmlns:xm="http://schemas.microsoft.com/office/excel/2006/main">
          <x14:cfRule type="cellIs" priority="591" stopIfTrue="1" operator="equal" id="{3D1151CA-F42A-4D97-8E86-40559BAAD0C5}">
            <xm:f>'PHV-Archiv'!#REF!</xm:f>
            <x14:dxf>
              <fill>
                <patternFill>
                  <bgColor indexed="22"/>
                </patternFill>
              </fill>
            </x14:dxf>
          </x14:cfRule>
          <xm:sqref>X145</xm:sqref>
        </x14:conditionalFormatting>
        <x14:conditionalFormatting xmlns:xm="http://schemas.microsoft.com/office/excel/2006/main">
          <x14:cfRule type="cellIs" priority="590" stopIfTrue="1" operator="equal" id="{E23E4E19-1E19-4D21-93AE-22EC83E76A58}">
            <xm:f>'PHV-Archiv'!#REF!</xm:f>
            <x14:dxf>
              <fill>
                <patternFill>
                  <bgColor indexed="22"/>
                </patternFill>
              </fill>
            </x14:dxf>
          </x14:cfRule>
          <xm:sqref>X147</xm:sqref>
        </x14:conditionalFormatting>
        <x14:conditionalFormatting xmlns:xm="http://schemas.microsoft.com/office/excel/2006/main">
          <x14:cfRule type="cellIs" priority="589" stopIfTrue="1" operator="equal" id="{C7A01745-C6F2-4A40-AF5F-9CA080CA5BD2}">
            <xm:f>'PHV-Archiv'!#REF!</xm:f>
            <x14:dxf>
              <fill>
                <patternFill>
                  <bgColor indexed="22"/>
                </patternFill>
              </fill>
            </x14:dxf>
          </x14:cfRule>
          <xm:sqref>X149</xm:sqref>
        </x14:conditionalFormatting>
        <x14:conditionalFormatting xmlns:xm="http://schemas.microsoft.com/office/excel/2006/main">
          <x14:cfRule type="cellIs" priority="588" stopIfTrue="1" operator="equal" id="{95E983B8-6D71-4499-A14A-F04F2122E5BE}">
            <xm:f>'PHV-Archiv'!#REF!</xm:f>
            <x14:dxf>
              <fill>
                <patternFill>
                  <bgColor indexed="22"/>
                </patternFill>
              </fill>
            </x14:dxf>
          </x14:cfRule>
          <xm:sqref>X173</xm:sqref>
        </x14:conditionalFormatting>
        <x14:conditionalFormatting xmlns:xm="http://schemas.microsoft.com/office/excel/2006/main">
          <x14:cfRule type="cellIs" priority="587" stopIfTrue="1" operator="equal" id="{2DD543B6-9659-4D09-B905-3CA81807D99E}">
            <xm:f>'PHV-Archiv'!#REF!</xm:f>
            <x14:dxf>
              <fill>
                <patternFill>
                  <bgColor indexed="22"/>
                </patternFill>
              </fill>
            </x14:dxf>
          </x14:cfRule>
          <xm:sqref>X175</xm:sqref>
        </x14:conditionalFormatting>
        <x14:conditionalFormatting xmlns:xm="http://schemas.microsoft.com/office/excel/2006/main">
          <x14:cfRule type="cellIs" priority="586" stopIfTrue="1" operator="equal" id="{E364FE65-7C02-4753-94BF-9E08D3B3F00A}">
            <xm:f>'PHV-Archiv'!#REF!</xm:f>
            <x14:dxf>
              <fill>
                <patternFill>
                  <bgColor indexed="22"/>
                </patternFill>
              </fill>
            </x14:dxf>
          </x14:cfRule>
          <xm:sqref>X179</xm:sqref>
        </x14:conditionalFormatting>
        <x14:conditionalFormatting xmlns:xm="http://schemas.microsoft.com/office/excel/2006/main">
          <x14:cfRule type="cellIs" priority="585" stopIfTrue="1" operator="equal" id="{A6FC9EC4-B894-490A-8CF5-2027607938F4}">
            <xm:f>'PHV-Archiv'!#REF!</xm:f>
            <x14:dxf>
              <fill>
                <patternFill>
                  <bgColor indexed="22"/>
                </patternFill>
              </fill>
            </x14:dxf>
          </x14:cfRule>
          <xm:sqref>X153</xm:sqref>
        </x14:conditionalFormatting>
        <x14:conditionalFormatting xmlns:xm="http://schemas.microsoft.com/office/excel/2006/main">
          <x14:cfRule type="cellIs" priority="584" stopIfTrue="1" operator="equal" id="{197D257B-E7B0-4E98-BBA8-1B0DDEAD0954}">
            <xm:f>'PHV-Archiv'!#REF!</xm:f>
            <x14:dxf>
              <fill>
                <patternFill>
                  <bgColor indexed="22"/>
                </patternFill>
              </fill>
            </x14:dxf>
          </x14:cfRule>
          <xm:sqref>X155</xm:sqref>
        </x14:conditionalFormatting>
        <x14:conditionalFormatting xmlns:xm="http://schemas.microsoft.com/office/excel/2006/main">
          <x14:cfRule type="cellIs" priority="583" stopIfTrue="1" operator="equal" id="{4E1B2760-E971-4018-8A10-CB239C234831}">
            <xm:f>'PHV-Archiv'!#REF!</xm:f>
            <x14:dxf>
              <fill>
                <patternFill>
                  <bgColor indexed="22"/>
                </patternFill>
              </fill>
            </x14:dxf>
          </x14:cfRule>
          <xm:sqref>X157</xm:sqref>
        </x14:conditionalFormatting>
        <x14:conditionalFormatting xmlns:xm="http://schemas.microsoft.com/office/excel/2006/main">
          <x14:cfRule type="cellIs" priority="582" stopIfTrue="1" operator="equal" id="{3F759766-B5F0-4662-B145-D9E794218465}">
            <xm:f>'PHV-Archiv'!#REF!</xm:f>
            <x14:dxf>
              <fill>
                <patternFill>
                  <bgColor indexed="22"/>
                </patternFill>
              </fill>
            </x14:dxf>
          </x14:cfRule>
          <xm:sqref>X159</xm:sqref>
        </x14:conditionalFormatting>
        <x14:conditionalFormatting xmlns:xm="http://schemas.microsoft.com/office/excel/2006/main">
          <x14:cfRule type="cellIs" priority="581" stopIfTrue="1" operator="equal" id="{CD3B6CE3-6B15-44B9-AF80-D22AAFFC4107}">
            <xm:f>'PHV-Archiv'!#REF!</xm:f>
            <x14:dxf>
              <fill>
                <patternFill>
                  <bgColor indexed="22"/>
                </patternFill>
              </fill>
            </x14:dxf>
          </x14:cfRule>
          <xm:sqref>X161</xm:sqref>
        </x14:conditionalFormatting>
        <x14:conditionalFormatting xmlns:xm="http://schemas.microsoft.com/office/excel/2006/main">
          <x14:cfRule type="cellIs" priority="580" stopIfTrue="1" operator="equal" id="{8FC46C73-6D0B-497C-908B-F1220F392A90}">
            <xm:f>'PHV-Archiv'!#REF!</xm:f>
            <x14:dxf>
              <fill>
                <patternFill>
                  <bgColor indexed="22"/>
                </patternFill>
              </fill>
            </x14:dxf>
          </x14:cfRule>
          <xm:sqref>X163</xm:sqref>
        </x14:conditionalFormatting>
        <x14:conditionalFormatting xmlns:xm="http://schemas.microsoft.com/office/excel/2006/main">
          <x14:cfRule type="cellIs" priority="579" stopIfTrue="1" operator="equal" id="{9CCBE440-4165-4C94-8037-7E2941EDAC5F}">
            <xm:f>'PHV-Archiv'!#REF!</xm:f>
            <x14:dxf>
              <fill>
                <patternFill>
                  <bgColor indexed="22"/>
                </patternFill>
              </fill>
            </x14:dxf>
          </x14:cfRule>
          <xm:sqref>X165</xm:sqref>
        </x14:conditionalFormatting>
        <x14:conditionalFormatting xmlns:xm="http://schemas.microsoft.com/office/excel/2006/main">
          <x14:cfRule type="cellIs" priority="577" stopIfTrue="1" operator="equal" id="{7B603899-861A-4120-92B0-BF1091413D89}">
            <xm:f>'PHV-Archiv'!#REF!</xm:f>
            <x14:dxf>
              <fill>
                <patternFill>
                  <bgColor indexed="22"/>
                </patternFill>
              </fill>
            </x14:dxf>
          </x14:cfRule>
          <xm:sqref>X167</xm:sqref>
        </x14:conditionalFormatting>
        <x14:conditionalFormatting xmlns:xm="http://schemas.microsoft.com/office/excel/2006/main">
          <x14:cfRule type="cellIs" priority="576" stopIfTrue="1" operator="equal" id="{E20CB3F1-CCD7-4C43-ABAC-B2F57F8ED831}">
            <xm:f>'PHV-Archiv'!#REF!</xm:f>
            <x14:dxf>
              <fill>
                <patternFill>
                  <bgColor indexed="22"/>
                </patternFill>
              </fill>
            </x14:dxf>
          </x14:cfRule>
          <xm:sqref>X168</xm:sqref>
        </x14:conditionalFormatting>
        <x14:conditionalFormatting xmlns:xm="http://schemas.microsoft.com/office/excel/2006/main">
          <x14:cfRule type="cellIs" priority="575" stopIfTrue="1" operator="equal" id="{5E70D853-ABD1-4F08-84BE-38AB571052C0}">
            <xm:f>'PHV-Archiv'!#REF!</xm:f>
            <x14:dxf>
              <fill>
                <patternFill>
                  <bgColor indexed="22"/>
                </patternFill>
              </fill>
            </x14:dxf>
          </x14:cfRule>
          <xm:sqref>X169</xm:sqref>
        </x14:conditionalFormatting>
        <x14:conditionalFormatting xmlns:xm="http://schemas.microsoft.com/office/excel/2006/main">
          <x14:cfRule type="cellIs" priority="574" stopIfTrue="1" operator="equal" id="{73E37102-6103-454F-A43E-E5E0A9CE72AE}">
            <xm:f>'PHV-Archiv'!#REF!</xm:f>
            <x14:dxf>
              <fill>
                <patternFill>
                  <bgColor indexed="22"/>
                </patternFill>
              </fill>
            </x14:dxf>
          </x14:cfRule>
          <xm:sqref>X170</xm:sqref>
        </x14:conditionalFormatting>
        <x14:conditionalFormatting xmlns:xm="http://schemas.microsoft.com/office/excel/2006/main">
          <x14:cfRule type="cellIs" priority="573" stopIfTrue="1" operator="equal" id="{E7653D53-5D50-4940-B3C6-61BBF34923C7}">
            <xm:f>'PHV-Archiv'!#REF!</xm:f>
            <x14:dxf>
              <fill>
                <patternFill>
                  <bgColor indexed="22"/>
                </patternFill>
              </fill>
            </x14:dxf>
          </x14:cfRule>
          <xm:sqref>X171</xm:sqref>
        </x14:conditionalFormatting>
        <x14:conditionalFormatting xmlns:xm="http://schemas.microsoft.com/office/excel/2006/main">
          <x14:cfRule type="cellIs" priority="572" stopIfTrue="1" operator="equal" id="{DB30FB82-C13B-4FBC-9C86-881E4C81DAE8}">
            <xm:f>'PHV-Archiv'!#REF!</xm:f>
            <x14:dxf>
              <fill>
                <patternFill>
                  <bgColor indexed="22"/>
                </patternFill>
              </fill>
            </x14:dxf>
          </x14:cfRule>
          <xm:sqref>X177</xm:sqref>
        </x14:conditionalFormatting>
        <x14:conditionalFormatting xmlns:xm="http://schemas.microsoft.com/office/excel/2006/main">
          <x14:cfRule type="cellIs" priority="571" stopIfTrue="1" operator="equal" id="{CB6193B3-41E9-4E73-AC49-5B73E21F6D80}">
            <xm:f>'PHV-Archiv'!#REF!</xm:f>
            <x14:dxf>
              <fill>
                <patternFill>
                  <bgColor indexed="22"/>
                </patternFill>
              </fill>
            </x14:dxf>
          </x14:cfRule>
          <xm:sqref>X181</xm:sqref>
        </x14:conditionalFormatting>
        <x14:conditionalFormatting xmlns:xm="http://schemas.microsoft.com/office/excel/2006/main">
          <x14:cfRule type="cellIs" priority="569" stopIfTrue="1" operator="equal" id="{0B8D41C2-DC0B-423B-B4B8-00046C9C2CAC}">
            <xm:f>'PHV-Archiv'!#REF!</xm:f>
            <x14:dxf>
              <fill>
                <patternFill>
                  <bgColor indexed="22"/>
                </patternFill>
              </fill>
            </x14:dxf>
          </x14:cfRule>
          <xm:sqref>X189</xm:sqref>
        </x14:conditionalFormatting>
        <x14:conditionalFormatting xmlns:xm="http://schemas.microsoft.com/office/excel/2006/main">
          <x14:cfRule type="cellIs" priority="568" stopIfTrue="1" operator="equal" id="{162E39A7-4EBA-4B5C-B381-8975F781805E}">
            <xm:f>'PHV-Archiv'!#REF!</xm:f>
            <x14:dxf>
              <fill>
                <patternFill>
                  <bgColor indexed="22"/>
                </patternFill>
              </fill>
            </x14:dxf>
          </x14:cfRule>
          <xm:sqref>X191</xm:sqref>
        </x14:conditionalFormatting>
        <x14:conditionalFormatting xmlns:xm="http://schemas.microsoft.com/office/excel/2006/main">
          <x14:cfRule type="cellIs" priority="567" stopIfTrue="1" operator="equal" id="{3194FF72-5CDB-4414-8C07-E163A2BA3E91}">
            <xm:f>'PHV-Archiv'!#REF!</xm:f>
            <x14:dxf>
              <fill>
                <patternFill>
                  <bgColor indexed="22"/>
                </patternFill>
              </fill>
            </x14:dxf>
          </x14:cfRule>
          <xm:sqref>X193</xm:sqref>
        </x14:conditionalFormatting>
        <x14:conditionalFormatting xmlns:xm="http://schemas.microsoft.com/office/excel/2006/main">
          <x14:cfRule type="cellIs" priority="566" stopIfTrue="1" operator="equal" id="{A6FB6E5D-3135-43EE-9137-63480BD633B2}">
            <xm:f>'PHV-Archiv'!#REF!</xm:f>
            <x14:dxf>
              <fill>
                <patternFill>
                  <bgColor indexed="22"/>
                </patternFill>
              </fill>
            </x14:dxf>
          </x14:cfRule>
          <xm:sqref>X195</xm:sqref>
        </x14:conditionalFormatting>
        <x14:conditionalFormatting xmlns:xm="http://schemas.microsoft.com/office/excel/2006/main">
          <x14:cfRule type="cellIs" priority="565" stopIfTrue="1" operator="equal" id="{6F3AE908-719B-47BE-AB31-F43335066221}">
            <xm:f>'PHV-Archiv'!#REF!</xm:f>
            <x14:dxf>
              <fill>
                <patternFill>
                  <bgColor indexed="22"/>
                </patternFill>
              </fill>
            </x14:dxf>
          </x14:cfRule>
          <xm:sqref>X197</xm:sqref>
        </x14:conditionalFormatting>
        <x14:conditionalFormatting xmlns:xm="http://schemas.microsoft.com/office/excel/2006/main">
          <x14:cfRule type="cellIs" priority="564" stopIfTrue="1" operator="equal" id="{D3055A0D-2088-45B3-8310-D153A76F7505}">
            <xm:f>'PHV-Archiv'!#REF!</xm:f>
            <x14:dxf>
              <fill>
                <patternFill>
                  <bgColor indexed="22"/>
                </patternFill>
              </fill>
            </x14:dxf>
          </x14:cfRule>
          <xm:sqref>X199</xm:sqref>
        </x14:conditionalFormatting>
        <x14:conditionalFormatting xmlns:xm="http://schemas.microsoft.com/office/excel/2006/main">
          <x14:cfRule type="cellIs" priority="563" stopIfTrue="1" operator="equal" id="{A3C3F4EC-A4BA-4074-B1B0-E93E77980C1B}">
            <xm:f>'PHV-Archiv'!#REF!</xm:f>
            <x14:dxf>
              <fill>
                <patternFill>
                  <bgColor indexed="22"/>
                </patternFill>
              </fill>
            </x14:dxf>
          </x14:cfRule>
          <xm:sqref>X201</xm:sqref>
        </x14:conditionalFormatting>
        <x14:conditionalFormatting xmlns:xm="http://schemas.microsoft.com/office/excel/2006/main">
          <x14:cfRule type="cellIs" priority="562" stopIfTrue="1" operator="equal" id="{CE30DB56-AD75-4807-A440-E2C35E7DA697}">
            <xm:f>'PHV-Archiv'!#REF!</xm:f>
            <x14:dxf>
              <fill>
                <patternFill>
                  <bgColor indexed="22"/>
                </patternFill>
              </fill>
            </x14:dxf>
          </x14:cfRule>
          <xm:sqref>X203</xm:sqref>
        </x14:conditionalFormatting>
        <x14:conditionalFormatting xmlns:xm="http://schemas.microsoft.com/office/excel/2006/main">
          <x14:cfRule type="cellIs" priority="561" stopIfTrue="1" operator="equal" id="{3436B9F4-5BC3-447A-B0BC-A5065D267B06}">
            <xm:f>'PHV-Archiv'!#REF!</xm:f>
            <x14:dxf>
              <fill>
                <patternFill>
                  <bgColor indexed="22"/>
                </patternFill>
              </fill>
            </x14:dxf>
          </x14:cfRule>
          <xm:sqref>X204</xm:sqref>
        </x14:conditionalFormatting>
        <x14:conditionalFormatting xmlns:xm="http://schemas.microsoft.com/office/excel/2006/main">
          <x14:cfRule type="cellIs" priority="560" stopIfTrue="1" operator="equal" id="{0545D468-A127-4ADD-A6B3-0BB503905575}">
            <xm:f>'PHV-Archiv'!#REF!</xm:f>
            <x14:dxf>
              <fill>
                <patternFill>
                  <bgColor indexed="22"/>
                </patternFill>
              </fill>
            </x14:dxf>
          </x14:cfRule>
          <xm:sqref>X209</xm:sqref>
        </x14:conditionalFormatting>
        <x14:conditionalFormatting xmlns:xm="http://schemas.microsoft.com/office/excel/2006/main">
          <x14:cfRule type="cellIs" priority="559" stopIfTrue="1" operator="equal" id="{88BF1AFC-5D70-46DF-9955-1BA52DE03431}">
            <xm:f>'PHV-Archiv'!#REF!</xm:f>
            <x14:dxf>
              <fill>
                <patternFill>
                  <bgColor indexed="22"/>
                </patternFill>
              </fill>
            </x14:dxf>
          </x14:cfRule>
          <xm:sqref>X210</xm:sqref>
        </x14:conditionalFormatting>
        <x14:conditionalFormatting xmlns:xm="http://schemas.microsoft.com/office/excel/2006/main">
          <x14:cfRule type="cellIs" priority="558" stopIfTrue="1" operator="equal" id="{9D1B353A-7E62-4C73-86D2-75DA2D9030F8}">
            <xm:f>'PHV-Archiv'!#REF!</xm:f>
            <x14:dxf>
              <fill>
                <patternFill>
                  <bgColor indexed="22"/>
                </patternFill>
              </fill>
            </x14:dxf>
          </x14:cfRule>
          <xm:sqref>X218</xm:sqref>
        </x14:conditionalFormatting>
        <x14:conditionalFormatting xmlns:xm="http://schemas.microsoft.com/office/excel/2006/main">
          <x14:cfRule type="cellIs" priority="557" stopIfTrue="1" operator="equal" id="{60FADFE0-7461-4A46-9D20-CDF70A598577}">
            <xm:f>'PHV-Archiv'!#REF!</xm:f>
            <x14:dxf>
              <fill>
                <patternFill>
                  <bgColor indexed="22"/>
                </patternFill>
              </fill>
            </x14:dxf>
          </x14:cfRule>
          <xm:sqref>X216</xm:sqref>
        </x14:conditionalFormatting>
        <x14:conditionalFormatting xmlns:xm="http://schemas.microsoft.com/office/excel/2006/main">
          <x14:cfRule type="cellIs" priority="556" stopIfTrue="1" operator="equal" id="{65B6315A-AEDB-4BD2-A024-F06E419071F9}">
            <xm:f>'PHV-Archiv'!#REF!</xm:f>
            <x14:dxf>
              <fill>
                <patternFill>
                  <bgColor indexed="22"/>
                </patternFill>
              </fill>
            </x14:dxf>
          </x14:cfRule>
          <xm:sqref>X212</xm:sqref>
        </x14:conditionalFormatting>
        <x14:conditionalFormatting xmlns:xm="http://schemas.microsoft.com/office/excel/2006/main">
          <x14:cfRule type="cellIs" priority="555" stopIfTrue="1" operator="equal" id="{51F02502-4658-4735-A291-7E7AAB3839F1}">
            <xm:f>'PHV-Archiv'!#REF!</xm:f>
            <x14:dxf>
              <fill>
                <patternFill>
                  <bgColor indexed="22"/>
                </patternFill>
              </fill>
            </x14:dxf>
          </x14:cfRule>
          <xm:sqref>X206</xm:sqref>
        </x14:conditionalFormatting>
        <x14:conditionalFormatting xmlns:xm="http://schemas.microsoft.com/office/excel/2006/main">
          <x14:cfRule type="cellIs" priority="554" stopIfTrue="1" operator="equal" id="{F400C7E0-DFAF-4B1F-AF04-D7D190039FAB}">
            <xm:f>'PHV-Archiv'!#REF!</xm:f>
            <x14:dxf>
              <fill>
                <patternFill>
                  <bgColor indexed="22"/>
                </patternFill>
              </fill>
            </x14:dxf>
          </x14:cfRule>
          <xm:sqref>X208</xm:sqref>
        </x14:conditionalFormatting>
        <x14:conditionalFormatting xmlns:xm="http://schemas.microsoft.com/office/excel/2006/main">
          <x14:cfRule type="cellIs" priority="553" stopIfTrue="1" operator="equal" id="{10F65BD1-EE32-4FB3-B6DE-9C7A1722E632}">
            <xm:f>'PHV-Archiv'!#REF!</xm:f>
            <x14:dxf>
              <fill>
                <patternFill>
                  <bgColor indexed="22"/>
                </patternFill>
              </fill>
            </x14:dxf>
          </x14:cfRule>
          <xm:sqref>X222</xm:sqref>
        </x14:conditionalFormatting>
        <x14:conditionalFormatting xmlns:xm="http://schemas.microsoft.com/office/excel/2006/main">
          <x14:cfRule type="cellIs" priority="552" stopIfTrue="1" operator="equal" id="{8F86E40E-9FF4-4705-AC64-2CAED3A9AFC8}">
            <xm:f>'PHV-Archiv'!#REF!</xm:f>
            <x14:dxf>
              <fill>
                <patternFill>
                  <bgColor indexed="22"/>
                </patternFill>
              </fill>
            </x14:dxf>
          </x14:cfRule>
          <xm:sqref>X224</xm:sqref>
        </x14:conditionalFormatting>
        <x14:conditionalFormatting xmlns:xm="http://schemas.microsoft.com/office/excel/2006/main">
          <x14:cfRule type="cellIs" priority="551" stopIfTrue="1" operator="equal" id="{91B23047-AC6D-4337-B2D5-5DF4DD3EEAA3}">
            <xm:f>'PHV-Archiv'!#REF!</xm:f>
            <x14:dxf>
              <fill>
                <patternFill>
                  <bgColor indexed="22"/>
                </patternFill>
              </fill>
            </x14:dxf>
          </x14:cfRule>
          <xm:sqref>X230</xm:sqref>
        </x14:conditionalFormatting>
        <x14:conditionalFormatting xmlns:xm="http://schemas.microsoft.com/office/excel/2006/main">
          <x14:cfRule type="cellIs" priority="550" stopIfTrue="1" operator="equal" id="{3B216470-FFDB-4CE2-8B2D-999F6C79493B}">
            <xm:f>'PHV-Archiv'!#REF!</xm:f>
            <x14:dxf>
              <fill>
                <patternFill>
                  <bgColor indexed="22"/>
                </patternFill>
              </fill>
            </x14:dxf>
          </x14:cfRule>
          <xm:sqref>X232</xm:sqref>
        </x14:conditionalFormatting>
        <x14:conditionalFormatting xmlns:xm="http://schemas.microsoft.com/office/excel/2006/main">
          <x14:cfRule type="cellIs" priority="549" stopIfTrue="1" operator="equal" id="{DC48B854-B298-4FA0-9696-7E4B93F24480}">
            <xm:f>'PHV-Archiv'!#REF!</xm:f>
            <x14:dxf>
              <fill>
                <patternFill>
                  <bgColor indexed="22"/>
                </patternFill>
              </fill>
            </x14:dxf>
          </x14:cfRule>
          <xm:sqref>X234</xm:sqref>
        </x14:conditionalFormatting>
        <x14:conditionalFormatting xmlns:xm="http://schemas.microsoft.com/office/excel/2006/main">
          <x14:cfRule type="cellIs" priority="548" stopIfTrue="1" operator="equal" id="{2E0F780C-25EC-4359-8CE2-31516291F5CF}">
            <xm:f>'PHV-Archiv'!#REF!</xm:f>
            <x14:dxf>
              <fill>
                <patternFill>
                  <bgColor indexed="22"/>
                </patternFill>
              </fill>
            </x14:dxf>
          </x14:cfRule>
          <xm:sqref>X236</xm:sqref>
        </x14:conditionalFormatting>
        <x14:conditionalFormatting xmlns:xm="http://schemas.microsoft.com/office/excel/2006/main">
          <x14:cfRule type="cellIs" priority="547" stopIfTrue="1" operator="equal" id="{CD18C5FA-A91F-42E5-8293-1E5D0D6428F9}">
            <xm:f>'PHV-Archiv'!#REF!</xm:f>
            <x14:dxf>
              <fill>
                <patternFill>
                  <bgColor indexed="22"/>
                </patternFill>
              </fill>
            </x14:dxf>
          </x14:cfRule>
          <xm:sqref>X238</xm:sqref>
        </x14:conditionalFormatting>
        <x14:conditionalFormatting xmlns:xm="http://schemas.microsoft.com/office/excel/2006/main">
          <x14:cfRule type="cellIs" priority="546" stopIfTrue="1" operator="equal" id="{14D3D62F-BFBF-48F0-BB05-CBA7420B2097}">
            <xm:f>'PHV-Archiv'!#REF!</xm:f>
            <x14:dxf>
              <fill>
                <patternFill>
                  <bgColor indexed="22"/>
                </patternFill>
              </fill>
            </x14:dxf>
          </x14:cfRule>
          <xm:sqref>X228</xm:sqref>
        </x14:conditionalFormatting>
        <x14:conditionalFormatting xmlns:xm="http://schemas.microsoft.com/office/excel/2006/main">
          <x14:cfRule type="cellIs" priority="525" stopIfTrue="1" operator="equal" id="{BFA73B4A-A19E-4293-A4A7-70E1D4272B0B}">
            <xm:f>'PHV-Archiv'!#REF!</xm:f>
            <x14:dxf>
              <fill>
                <patternFill>
                  <bgColor indexed="22"/>
                </patternFill>
              </fill>
            </x14:dxf>
          </x14:cfRule>
          <xm:sqref>V44</xm:sqref>
        </x14:conditionalFormatting>
        <x14:conditionalFormatting xmlns:xm="http://schemas.microsoft.com/office/excel/2006/main">
          <x14:cfRule type="cellIs" priority="524" stopIfTrue="1" operator="equal" id="{30AB8F7B-1467-4EBB-AD7A-250A4A76E8F4}">
            <xm:f>'PHV-Archiv'!#REF!</xm:f>
            <x14:dxf>
              <fill>
                <patternFill>
                  <bgColor indexed="22"/>
                </patternFill>
              </fill>
            </x14:dxf>
          </x14:cfRule>
          <xm:sqref>AC44</xm:sqref>
        </x14:conditionalFormatting>
        <x14:conditionalFormatting xmlns:xm="http://schemas.microsoft.com/office/excel/2006/main">
          <x14:cfRule type="cellIs" priority="519" stopIfTrue="1" operator="equal" id="{004D11AD-90C1-4211-8975-55FBF9F7D92E}">
            <xm:f>'PHV-Archiv'!#REF!</xm:f>
            <x14:dxf>
              <fill>
                <patternFill>
                  <bgColor indexed="22"/>
                </patternFill>
              </fill>
            </x14:dxf>
          </x14:cfRule>
          <xm:sqref>AC46</xm:sqref>
        </x14:conditionalFormatting>
        <x14:conditionalFormatting xmlns:xm="http://schemas.microsoft.com/office/excel/2006/main">
          <x14:cfRule type="cellIs" priority="518" stopIfTrue="1" operator="equal" id="{03828D11-198C-45A6-88E3-A435B0CEA1BE}">
            <xm:f>'PHV-Archiv'!#REF!</xm:f>
            <x14:dxf>
              <fill>
                <patternFill>
                  <bgColor indexed="22"/>
                </patternFill>
              </fill>
            </x14:dxf>
          </x14:cfRule>
          <xm:sqref>AC66</xm:sqref>
        </x14:conditionalFormatting>
        <x14:conditionalFormatting xmlns:xm="http://schemas.microsoft.com/office/excel/2006/main">
          <x14:cfRule type="cellIs" priority="367" stopIfTrue="1" operator="equal" id="{F57845E2-18E3-48DE-9A2C-78401D2B3E10}">
            <xm:f>'PHV-Archiv'!#REF!</xm:f>
            <x14:dxf>
              <fill>
                <patternFill>
                  <bgColor indexed="22"/>
                </patternFill>
              </fill>
            </x14:dxf>
          </x14:cfRule>
          <xm:sqref>AK80:AL80</xm:sqref>
        </x14:conditionalFormatting>
        <x14:conditionalFormatting xmlns:xm="http://schemas.microsoft.com/office/excel/2006/main">
          <x14:cfRule type="cellIs" priority="355" stopIfTrue="1" operator="equal" id="{5C8BF904-56BA-4433-9741-77EFA21F0F59}">
            <xm:f>'PHV-Archiv'!#REF!</xm:f>
            <x14:dxf>
              <fill>
                <patternFill>
                  <bgColor indexed="22"/>
                </patternFill>
              </fill>
            </x14:dxf>
          </x14:cfRule>
          <xm:sqref>AJ80</xm:sqref>
        </x14:conditionalFormatting>
        <x14:conditionalFormatting xmlns:xm="http://schemas.microsoft.com/office/excel/2006/main">
          <x14:cfRule type="cellIs" priority="69" stopIfTrue="1" operator="equal" id="{13778A8F-49BD-47F4-9550-97360F973C7F}">
            <xm:f>'PHV-Archiv'!#REF!</xm:f>
            <x14:dxf>
              <fill>
                <patternFill>
                  <bgColor indexed="22"/>
                </patternFill>
              </fill>
            </x14:dxf>
          </x14:cfRule>
          <xm:sqref>AD44</xm:sqref>
        </x14:conditionalFormatting>
        <x14:conditionalFormatting xmlns:xm="http://schemas.microsoft.com/office/excel/2006/main">
          <x14:cfRule type="cellIs" priority="68" stopIfTrue="1" operator="equal" id="{0D8DC6EF-6854-4424-BACA-F19C634A71F0}">
            <xm:f>'PHV-Archiv'!#REF!</xm:f>
            <x14:dxf>
              <fill>
                <patternFill>
                  <bgColor indexed="22"/>
                </patternFill>
              </fill>
            </x14:dxf>
          </x14:cfRule>
          <xm:sqref>AD46</xm:sqref>
        </x14:conditionalFormatting>
        <x14:conditionalFormatting xmlns:xm="http://schemas.microsoft.com/office/excel/2006/main">
          <x14:cfRule type="cellIs" priority="66" stopIfTrue="1" operator="equal" id="{EE0324A8-C9A9-4A59-B79F-17957F596F2C}">
            <xm:f>'PHV-Archiv'!#REF!</xm:f>
            <x14:dxf>
              <fill>
                <patternFill>
                  <bgColor indexed="22"/>
                </patternFill>
              </fill>
            </x14:dxf>
          </x14:cfRule>
          <xm:sqref>AD66</xm:sqref>
        </x14:conditionalFormatting>
        <x14:conditionalFormatting xmlns:xm="http://schemas.microsoft.com/office/excel/2006/main">
          <x14:cfRule type="cellIs" priority="15" stopIfTrue="1" operator="equal" id="{B835D949-6ABE-425D-A386-3190CDC0B5C0}">
            <xm:f>'PHV-Archiv'!#REF!</xm:f>
            <x14:dxf>
              <fill>
                <patternFill>
                  <bgColor indexed="22"/>
                </patternFill>
              </fill>
            </x14:dxf>
          </x14:cfRule>
          <xm:sqref>T52</xm:sqref>
        </x14:conditionalFormatting>
        <x14:conditionalFormatting xmlns:xm="http://schemas.microsoft.com/office/excel/2006/main">
          <x14:cfRule type="cellIs" priority="14" stopIfTrue="1" operator="equal" id="{19375EE8-47CA-482D-8654-FAF5D00F6863}">
            <xm:f>'PHV-Archiv'!#REF!</xm:f>
            <x14:dxf>
              <fill>
                <patternFill>
                  <bgColor indexed="22"/>
                </patternFill>
              </fill>
            </x14:dxf>
          </x14:cfRule>
          <xm:sqref>T50</xm:sqref>
        </x14:conditionalFormatting>
        <x14:conditionalFormatting xmlns:xm="http://schemas.microsoft.com/office/excel/2006/main">
          <x14:cfRule type="cellIs" priority="13" stopIfTrue="1" operator="equal" id="{39789526-405C-4A23-A055-7D407B81D5F3}">
            <xm:f>'PHV-Archiv'!#REF!</xm:f>
            <x14:dxf>
              <fill>
                <patternFill>
                  <bgColor indexed="22"/>
                </patternFill>
              </fill>
            </x14:dxf>
          </x14:cfRule>
          <xm:sqref>T48</xm:sqref>
        </x14:conditionalFormatting>
        <x14:conditionalFormatting xmlns:xm="http://schemas.microsoft.com/office/excel/2006/main">
          <x14:cfRule type="cellIs" priority="12" stopIfTrue="1" operator="equal" id="{8F40D682-3920-41F1-96A0-706CB9A588AB}">
            <xm:f>'PHV-Archiv'!#REF!</xm:f>
            <x14:dxf>
              <fill>
                <patternFill>
                  <bgColor indexed="22"/>
                </patternFill>
              </fill>
            </x14:dxf>
          </x14:cfRule>
          <xm:sqref>T46</xm:sqref>
        </x14:conditionalFormatting>
        <x14:conditionalFormatting xmlns:xm="http://schemas.microsoft.com/office/excel/2006/main">
          <x14:cfRule type="cellIs" priority="10" stopIfTrue="1" operator="equal" id="{322007C9-6E19-4B06-8114-538C7D88D9BA}">
            <xm:f>'PHV-Archiv'!#REF!</xm:f>
            <x14:dxf>
              <fill>
                <patternFill>
                  <bgColor indexed="22"/>
                </patternFill>
              </fill>
            </x14:dxf>
          </x14:cfRule>
          <xm:sqref>T44</xm:sqref>
        </x14:conditionalFormatting>
        <x14:conditionalFormatting xmlns:xm="http://schemas.microsoft.com/office/excel/2006/main">
          <x14:cfRule type="cellIs" priority="8" stopIfTrue="1" operator="equal" id="{892B1508-47BA-490A-98E3-36B66CD34360}">
            <xm:f>'PHV-Archiv'!#REF!</xm:f>
            <x14:dxf>
              <fill>
                <patternFill>
                  <bgColor indexed="22"/>
                </patternFill>
              </fill>
            </x14:dxf>
          </x14:cfRule>
          <xm:sqref>T80</xm:sqref>
        </x14:conditionalFormatting>
        <x14:conditionalFormatting xmlns:xm="http://schemas.microsoft.com/office/excel/2006/main">
          <x14:cfRule type="cellIs" priority="6" stopIfTrue="1" operator="equal" id="{AEDE32F4-8C58-42A0-9C49-580364DC88C0}">
            <xm:f>'PHV-Archiv'!#REF!</xm:f>
            <x14:dxf>
              <fill>
                <patternFill>
                  <bgColor indexed="22"/>
                </patternFill>
              </fill>
            </x14:dxf>
          </x14:cfRule>
          <xm:sqref>U44</xm:sqref>
        </x14:conditionalFormatting>
        <x14:conditionalFormatting xmlns:xm="http://schemas.microsoft.com/office/excel/2006/main">
          <x14:cfRule type="cellIs" priority="5" stopIfTrue="1" operator="equal" id="{61DAE841-CA2B-4083-9C9E-C11F4171E06F}">
            <xm:f>'PHV-Archiv'!#REF!</xm:f>
            <x14:dxf>
              <fill>
                <patternFill>
                  <bgColor indexed="22"/>
                </patternFill>
              </fill>
            </x14:dxf>
          </x14:cfRule>
          <xm:sqref>U48</xm:sqref>
        </x14:conditionalFormatting>
        <x14:conditionalFormatting xmlns:xm="http://schemas.microsoft.com/office/excel/2006/main">
          <x14:cfRule type="cellIs" priority="4" stopIfTrue="1" operator="equal" id="{78BD64E1-E879-4029-A038-49F3411A9228}">
            <xm:f>'PHV-Archiv'!#REF!</xm:f>
            <x14:dxf>
              <fill>
                <patternFill>
                  <bgColor indexed="22"/>
                </patternFill>
              </fill>
            </x14:dxf>
          </x14:cfRule>
          <xm:sqref>U50</xm:sqref>
        </x14:conditionalFormatting>
        <x14:conditionalFormatting xmlns:xm="http://schemas.microsoft.com/office/excel/2006/main">
          <x14:cfRule type="cellIs" priority="3" stopIfTrue="1" operator="equal" id="{B9991C6E-73A1-468A-8A80-1B771C55F31A}">
            <xm:f>'PHV-Archiv'!#REF!</xm:f>
            <x14:dxf>
              <fill>
                <patternFill>
                  <bgColor indexed="22"/>
                </patternFill>
              </fill>
            </x14:dxf>
          </x14:cfRule>
          <xm:sqref>U52</xm:sqref>
        </x14:conditionalFormatting>
        <x14:conditionalFormatting xmlns:xm="http://schemas.microsoft.com/office/excel/2006/main">
          <x14:cfRule type="cellIs" priority="2" stopIfTrue="1" operator="equal" id="{7FF5B245-78A3-46A6-8907-3B8BA760CCCE}">
            <xm:f>'PHV-Archiv'!#REF!</xm:f>
            <x14:dxf>
              <fill>
                <patternFill>
                  <bgColor indexed="22"/>
                </patternFill>
              </fill>
            </x14:dxf>
          </x14:cfRule>
          <xm:sqref>U80</xm:sqref>
        </x14:conditionalFormatting>
        <x14:conditionalFormatting xmlns:xm="http://schemas.microsoft.com/office/excel/2006/main">
          <x14:cfRule type="cellIs" priority="1" stopIfTrue="1" operator="equal" id="{374A7036-E750-4177-9213-92281B80500E}">
            <xm:f>'PHV-Archiv'!#REF!</xm:f>
            <x14:dxf>
              <fill>
                <patternFill>
                  <bgColor indexed="22"/>
                </patternFill>
              </fill>
            </x14:dxf>
          </x14:cfRule>
          <xm:sqref>U46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256"/>
  <sheetViews>
    <sheetView zoomScaleNormal="100" workbookViewId="0">
      <pane xSplit="1" topLeftCell="B1" activePane="topRight" state="frozen"/>
      <selection activeCell="A4" sqref="A4"/>
      <selection pane="topRight" activeCell="G1" sqref="G1"/>
    </sheetView>
  </sheetViews>
  <sheetFormatPr baseColWidth="10" defaultRowHeight="12.75"/>
  <cols>
    <col min="1" max="1" width="64.7109375" style="25" customWidth="1"/>
    <col min="2" max="2" width="25.42578125" style="25" customWidth="1"/>
    <col min="3" max="4" width="21.7109375" style="4" customWidth="1"/>
    <col min="5" max="7" width="23.7109375" style="4" customWidth="1"/>
    <col min="8" max="8" width="21.7109375" style="4" customWidth="1"/>
    <col min="9" max="9" width="23.7109375" style="4" customWidth="1"/>
    <col min="10" max="10" width="21.7109375" style="25" customWidth="1"/>
    <col min="11" max="11" width="22.5703125" style="4" customWidth="1"/>
    <col min="12" max="15" width="23.7109375" style="4" customWidth="1"/>
    <col min="16" max="16" width="21.7109375" style="25" customWidth="1"/>
    <col min="17" max="17" width="21.7109375" style="4" customWidth="1"/>
    <col min="18" max="18" width="21.7109375" style="25" customWidth="1"/>
    <col min="19" max="19" width="21.7109375" style="4" customWidth="1"/>
    <col min="20" max="23" width="23.7109375" style="4" customWidth="1"/>
    <col min="24" max="24" width="25" style="4" customWidth="1"/>
    <col min="25" max="25" width="23.7109375" style="4" customWidth="1"/>
    <col min="26" max="28" width="21.7109375" style="25" customWidth="1"/>
    <col min="29" max="34" width="21.7109375" style="4" customWidth="1"/>
    <col min="35" max="50" width="23.7109375" style="4" customWidth="1"/>
    <col min="51" max="56" width="21.7109375" style="4" customWidth="1"/>
    <col min="57" max="57" width="21.7109375" style="25" customWidth="1"/>
    <col min="58" max="58" width="21.7109375" style="4" customWidth="1"/>
    <col min="59" max="59" width="23.7109375" style="4" customWidth="1"/>
    <col min="60" max="60" width="21.7109375" style="25" customWidth="1"/>
    <col min="61" max="63" width="21.7109375" style="4" customWidth="1"/>
    <col min="64" max="65" width="23.7109375" style="4" customWidth="1"/>
    <col min="66" max="66" width="21.7109375" style="25" customWidth="1"/>
    <col min="67" max="67" width="23.7109375" style="4" customWidth="1"/>
    <col min="68" max="70" width="21.7109375" style="4" customWidth="1"/>
    <col min="71" max="71" width="23.7109375" style="4" customWidth="1"/>
    <col min="72" max="74" width="21.7109375" style="4" customWidth="1"/>
    <col min="75" max="77" width="23.7109375" style="4" customWidth="1"/>
    <col min="78" max="78" width="21.7109375" style="4" customWidth="1"/>
    <col min="79" max="79" width="23.7109375" style="4" customWidth="1"/>
    <col min="80" max="80" width="21.7109375" style="4" customWidth="1"/>
    <col min="81" max="81" width="23.7109375" style="4" customWidth="1"/>
    <col min="82" max="82" width="21.7109375" style="4" customWidth="1"/>
    <col min="83" max="83" width="21.7109375" style="25" customWidth="1"/>
    <col min="84" max="85" width="21.7109375" style="70" customWidth="1"/>
    <col min="86" max="88" width="21.7109375" style="25" customWidth="1"/>
    <col min="89" max="91" width="23.7109375" style="24" customWidth="1"/>
    <col min="92" max="93" width="23.7109375" style="4" customWidth="1"/>
    <col min="94" max="95" width="21.7109375" style="24" customWidth="1"/>
    <col min="96" max="96" width="23.7109375" style="24" customWidth="1"/>
    <col min="97" max="97" width="21.7109375" style="25" customWidth="1"/>
    <col min="98" max="99" width="21.7109375" style="24" customWidth="1"/>
    <col min="100" max="100" width="23.7109375" style="24" customWidth="1"/>
    <col min="101" max="101" width="21.7109375" style="25" customWidth="1"/>
    <col min="102" max="103" width="21.7109375" style="70" customWidth="1"/>
    <col min="104" max="104" width="23.7109375" style="70" customWidth="1"/>
    <col min="105" max="105" width="23.7109375" style="4" customWidth="1"/>
    <col min="106" max="106" width="21.7109375" style="25" customWidth="1"/>
    <col min="107" max="107" width="21.7109375" style="4" customWidth="1"/>
    <col min="108" max="108" width="21.7109375" style="25" customWidth="1"/>
    <col min="109" max="109" width="21.7109375" style="4" customWidth="1"/>
    <col min="110" max="110" width="23.7109375" style="4" customWidth="1"/>
    <col min="111" max="111" width="21.7109375" style="4" customWidth="1"/>
    <col min="112" max="112" width="23.7109375" style="4" customWidth="1"/>
    <col min="113" max="115" width="21.7109375" style="25" customWidth="1"/>
    <col min="116" max="117" width="21.7109375" style="4" customWidth="1"/>
    <col min="118" max="120" width="23.7109375" style="4" customWidth="1"/>
    <col min="121" max="125" width="21.7109375" style="25" customWidth="1"/>
    <col min="126" max="137" width="21.7109375" style="4" customWidth="1"/>
    <col min="138" max="146" width="23.7109375" style="4" customWidth="1"/>
    <col min="147" max="147" width="21.7109375" style="4" customWidth="1"/>
    <col min="148" max="148" width="23.7109375" style="4" customWidth="1"/>
    <col min="149" max="151" width="21.7109375" style="4" customWidth="1"/>
    <col min="152" max="155" width="23.7109375" style="4" customWidth="1"/>
    <col min="156" max="157" width="21.7109375" style="4" customWidth="1"/>
    <col min="158" max="159" width="23.7109375" style="4" customWidth="1"/>
    <col min="160" max="161" width="21.7109375" style="4" customWidth="1"/>
    <col min="162" max="163" width="23.7109375" style="4" customWidth="1"/>
    <col min="164" max="164" width="21.7109375" style="4" customWidth="1"/>
    <col min="165" max="165" width="23.7109375" style="4" customWidth="1"/>
    <col min="166" max="166" width="21.7109375" style="25" customWidth="1"/>
    <col min="167" max="167" width="23.7109375" style="4" customWidth="1"/>
    <col min="168" max="168" width="21.7109375" style="30" customWidth="1"/>
    <col min="169" max="174" width="23.7109375" style="4" customWidth="1"/>
    <col min="175" max="175" width="21.7109375" style="4" customWidth="1"/>
    <col min="176" max="178" width="23.7109375" style="4" customWidth="1"/>
    <col min="179" max="179" width="21.7109375" style="25" customWidth="1"/>
    <col min="180" max="182" width="23.7109375" style="4" customWidth="1"/>
    <col min="183" max="183" width="21.7109375" style="25" customWidth="1"/>
    <col min="184" max="185" width="23.7109375" style="4" customWidth="1"/>
    <col min="186" max="189" width="21.7109375" style="4" customWidth="1"/>
    <col min="190" max="191" width="23.7109375" style="4" customWidth="1"/>
    <col min="192" max="193" width="21.7109375" style="25" customWidth="1"/>
    <col min="194" max="196" width="23.7109375" style="4" customWidth="1"/>
    <col min="197" max="197" width="21.7109375" style="25" customWidth="1"/>
    <col min="198" max="199" width="23.7109375" style="4" customWidth="1"/>
    <col min="200" max="201" width="21.7109375" style="25" customWidth="1"/>
    <col min="202" max="203" width="21.7109375" style="4" customWidth="1"/>
    <col min="204" max="208" width="23.7109375" style="4" customWidth="1"/>
    <col min="209" max="210" width="21.7109375" style="25" customWidth="1"/>
    <col min="211" max="214" width="21.7109375" style="4" customWidth="1"/>
    <col min="215" max="216" width="23.7109375" style="4" customWidth="1"/>
    <col min="217" max="218" width="23.7109375" style="25" customWidth="1"/>
    <col min="219" max="219" width="21.7109375" style="25" customWidth="1"/>
    <col min="220" max="220" width="23.7109375" style="4" customWidth="1"/>
    <col min="221" max="221" width="21.7109375" style="4" customWidth="1"/>
    <col min="222" max="16384" width="11.42578125" style="25"/>
  </cols>
  <sheetData>
    <row r="1" spans="1:221" s="186" customFormat="1" ht="29.25" customHeight="1">
      <c r="A1" s="83" t="s">
        <v>367</v>
      </c>
      <c r="B1" s="80" t="s">
        <v>7435</v>
      </c>
      <c r="C1" s="80" t="s">
        <v>6128</v>
      </c>
      <c r="D1" s="80" t="s">
        <v>6129</v>
      </c>
      <c r="E1" s="80" t="s">
        <v>8739</v>
      </c>
      <c r="F1" s="80" t="s">
        <v>8740</v>
      </c>
      <c r="G1" s="80" t="s">
        <v>8741</v>
      </c>
      <c r="H1" s="80" t="s">
        <v>6129</v>
      </c>
      <c r="I1" s="80" t="s">
        <v>8681</v>
      </c>
      <c r="J1" s="80" t="s">
        <v>1596</v>
      </c>
      <c r="K1" s="169" t="s">
        <v>4133</v>
      </c>
      <c r="L1" s="80" t="s">
        <v>8682</v>
      </c>
      <c r="M1" s="80" t="s">
        <v>6292</v>
      </c>
      <c r="N1" s="80" t="s">
        <v>8683</v>
      </c>
      <c r="O1" s="80" t="s">
        <v>6293</v>
      </c>
      <c r="P1" s="80" t="s">
        <v>654</v>
      </c>
      <c r="Q1" s="80" t="s">
        <v>4854</v>
      </c>
      <c r="R1" s="80" t="s">
        <v>655</v>
      </c>
      <c r="S1" s="80" t="s">
        <v>4853</v>
      </c>
      <c r="T1" s="80" t="s">
        <v>6409</v>
      </c>
      <c r="U1" s="80" t="s">
        <v>8571</v>
      </c>
      <c r="V1" s="80" t="s">
        <v>6407</v>
      </c>
      <c r="W1" s="80" t="s">
        <v>8569</v>
      </c>
      <c r="X1" s="80" t="s">
        <v>6408</v>
      </c>
      <c r="Y1" s="80" t="s">
        <v>8570</v>
      </c>
      <c r="Z1" s="80" t="s">
        <v>1698</v>
      </c>
      <c r="AA1" s="80" t="s">
        <v>1790</v>
      </c>
      <c r="AB1" s="80" t="s">
        <v>1699</v>
      </c>
      <c r="AC1" s="100" t="s">
        <v>3044</v>
      </c>
      <c r="AD1" s="100" t="s">
        <v>3045</v>
      </c>
      <c r="AE1" s="100" t="s">
        <v>3046</v>
      </c>
      <c r="AF1" s="100" t="s">
        <v>626</v>
      </c>
      <c r="AG1" s="100" t="s">
        <v>171</v>
      </c>
      <c r="AH1" s="100" t="s">
        <v>172</v>
      </c>
      <c r="AI1" s="80" t="s">
        <v>6620</v>
      </c>
      <c r="AJ1" s="80" t="s">
        <v>8748</v>
      </c>
      <c r="AK1" s="80" t="s">
        <v>6795</v>
      </c>
      <c r="AL1" s="80" t="s">
        <v>8742</v>
      </c>
      <c r="AM1" s="179" t="s">
        <v>6836</v>
      </c>
      <c r="AN1" s="80" t="s">
        <v>6710</v>
      </c>
      <c r="AO1" s="179" t="s">
        <v>8752</v>
      </c>
      <c r="AP1" s="179" t="s">
        <v>6842</v>
      </c>
      <c r="AQ1" s="179" t="s">
        <v>6943</v>
      </c>
      <c r="AR1" s="179" t="s">
        <v>8496</v>
      </c>
      <c r="AS1" s="198" t="s">
        <v>7368</v>
      </c>
      <c r="AT1" s="198" t="s">
        <v>7369</v>
      </c>
      <c r="AU1" s="100" t="s">
        <v>3339</v>
      </c>
      <c r="AV1" s="100" t="s">
        <v>3340</v>
      </c>
      <c r="AW1" s="100" t="s">
        <v>8497</v>
      </c>
      <c r="AX1" s="100" t="s">
        <v>8498</v>
      </c>
      <c r="AY1" s="80" t="s">
        <v>3653</v>
      </c>
      <c r="AZ1" s="80" t="s">
        <v>3654</v>
      </c>
      <c r="BA1" s="80" t="s">
        <v>3655</v>
      </c>
      <c r="BB1" s="100" t="s">
        <v>1214</v>
      </c>
      <c r="BC1" s="100" t="s">
        <v>1215</v>
      </c>
      <c r="BD1" s="100" t="s">
        <v>1216</v>
      </c>
      <c r="BE1" s="80" t="s">
        <v>659</v>
      </c>
      <c r="BF1" s="80" t="s">
        <v>4150</v>
      </c>
      <c r="BG1" s="80" t="s">
        <v>8749</v>
      </c>
      <c r="BH1" s="80" t="s">
        <v>660</v>
      </c>
      <c r="BI1" s="80" t="s">
        <v>4151</v>
      </c>
      <c r="BJ1" s="80" t="s">
        <v>4151</v>
      </c>
      <c r="BK1" s="80" t="s">
        <v>4862</v>
      </c>
      <c r="BL1" s="80" t="s">
        <v>7091</v>
      </c>
      <c r="BM1" s="80" t="s">
        <v>8750</v>
      </c>
      <c r="BN1" s="80" t="s">
        <v>661</v>
      </c>
      <c r="BO1" s="80" t="s">
        <v>8751</v>
      </c>
      <c r="BP1" s="80" t="s">
        <v>4153</v>
      </c>
      <c r="BQ1" s="80" t="s">
        <v>4153</v>
      </c>
      <c r="BR1" s="80" t="s">
        <v>4875</v>
      </c>
      <c r="BS1" s="80" t="s">
        <v>7093</v>
      </c>
      <c r="BT1" s="80" t="s">
        <v>4152</v>
      </c>
      <c r="BU1" s="80" t="s">
        <v>4152</v>
      </c>
      <c r="BV1" s="80" t="s">
        <v>4871</v>
      </c>
      <c r="BW1" s="80" t="s">
        <v>7092</v>
      </c>
      <c r="BX1" s="80" t="s">
        <v>8753</v>
      </c>
      <c r="BY1" s="80" t="s">
        <v>7190</v>
      </c>
      <c r="BZ1" s="80" t="s">
        <v>5369</v>
      </c>
      <c r="CA1" s="80" t="s">
        <v>8754</v>
      </c>
      <c r="CB1" s="80" t="s">
        <v>5370</v>
      </c>
      <c r="CC1" s="80" t="s">
        <v>8755</v>
      </c>
      <c r="CD1" s="80" t="s">
        <v>5371</v>
      </c>
      <c r="CE1" s="81" t="s">
        <v>656</v>
      </c>
      <c r="CF1" s="100" t="s">
        <v>3326</v>
      </c>
      <c r="CG1" s="100" t="s">
        <v>3327</v>
      </c>
      <c r="CH1" s="80" t="s">
        <v>662</v>
      </c>
      <c r="CI1" s="80" t="s">
        <v>663</v>
      </c>
      <c r="CJ1" s="80" t="s">
        <v>1547</v>
      </c>
      <c r="CK1" s="80" t="s">
        <v>7357</v>
      </c>
      <c r="CL1" s="80" t="s">
        <v>7358</v>
      </c>
      <c r="CM1" s="80" t="s">
        <v>7359</v>
      </c>
      <c r="CN1" s="80" t="s">
        <v>8770</v>
      </c>
      <c r="CO1" s="80" t="s">
        <v>8771</v>
      </c>
      <c r="CP1" s="101" t="s">
        <v>3329</v>
      </c>
      <c r="CQ1" s="101" t="s">
        <v>4161</v>
      </c>
      <c r="CR1" s="80" t="s">
        <v>7553</v>
      </c>
      <c r="CS1" s="80" t="s">
        <v>664</v>
      </c>
      <c r="CT1" s="80" t="s">
        <v>3038</v>
      </c>
      <c r="CU1" s="80" t="s">
        <v>3809</v>
      </c>
      <c r="CV1" s="80" t="s">
        <v>7554</v>
      </c>
      <c r="CW1" s="80" t="s">
        <v>665</v>
      </c>
      <c r="CX1" s="80" t="s">
        <v>3039</v>
      </c>
      <c r="CY1" s="80" t="s">
        <v>3810</v>
      </c>
      <c r="CZ1" s="80" t="s">
        <v>7555</v>
      </c>
      <c r="DA1" s="80" t="s">
        <v>7556</v>
      </c>
      <c r="DB1" s="80" t="s">
        <v>657</v>
      </c>
      <c r="DC1" s="80" t="s">
        <v>4515</v>
      </c>
      <c r="DD1" s="80" t="s">
        <v>658</v>
      </c>
      <c r="DE1" s="80" t="s">
        <v>4516</v>
      </c>
      <c r="DF1" s="80" t="s">
        <v>7557</v>
      </c>
      <c r="DG1" s="81" t="s">
        <v>4517</v>
      </c>
      <c r="DH1" s="81" t="s">
        <v>7558</v>
      </c>
      <c r="DI1" s="80" t="s">
        <v>1802</v>
      </c>
      <c r="DJ1" s="80" t="s">
        <v>1803</v>
      </c>
      <c r="DK1" s="80" t="s">
        <v>1804</v>
      </c>
      <c r="DL1" s="81" t="s">
        <v>3583</v>
      </c>
      <c r="DM1" s="81" t="s">
        <v>3582</v>
      </c>
      <c r="DN1" s="81" t="s">
        <v>7559</v>
      </c>
      <c r="DO1" s="81" t="s">
        <v>7561</v>
      </c>
      <c r="DP1" s="81" t="s">
        <v>7560</v>
      </c>
      <c r="DQ1" s="80" t="s">
        <v>3188</v>
      </c>
      <c r="DR1" s="80" t="s">
        <v>341</v>
      </c>
      <c r="DS1" s="80" t="s">
        <v>342</v>
      </c>
      <c r="DT1" s="80" t="s">
        <v>666</v>
      </c>
      <c r="DU1" s="80" t="s">
        <v>667</v>
      </c>
      <c r="DV1" s="80" t="s">
        <v>5446</v>
      </c>
      <c r="DW1" s="80" t="s">
        <v>5447</v>
      </c>
      <c r="DX1" s="80" t="s">
        <v>5448</v>
      </c>
      <c r="DY1" s="101" t="s">
        <v>5449</v>
      </c>
      <c r="DZ1" s="80" t="s">
        <v>5982</v>
      </c>
      <c r="EA1" s="80" t="s">
        <v>5983</v>
      </c>
      <c r="EB1" s="80" t="s">
        <v>5984</v>
      </c>
      <c r="EC1" s="101" t="s">
        <v>5985</v>
      </c>
      <c r="ED1" s="80" t="s">
        <v>5987</v>
      </c>
      <c r="EE1" s="80" t="s">
        <v>5989</v>
      </c>
      <c r="EF1" s="80" t="s">
        <v>5988</v>
      </c>
      <c r="EG1" s="101" t="s">
        <v>5990</v>
      </c>
      <c r="EH1" s="81" t="s">
        <v>7573</v>
      </c>
      <c r="EI1" s="81" t="s">
        <v>7570</v>
      </c>
      <c r="EJ1" s="81" t="s">
        <v>7571</v>
      </c>
      <c r="EK1" s="81" t="s">
        <v>7572</v>
      </c>
      <c r="EL1" s="81" t="s">
        <v>8544</v>
      </c>
      <c r="EM1" s="81" t="s">
        <v>8545</v>
      </c>
      <c r="EN1" s="81" t="s">
        <v>8546</v>
      </c>
      <c r="EO1" s="81" t="s">
        <v>8547</v>
      </c>
      <c r="EP1" s="80" t="s">
        <v>7562</v>
      </c>
      <c r="EQ1" s="80" t="s">
        <v>7566</v>
      </c>
      <c r="ER1" s="80" t="s">
        <v>8568</v>
      </c>
      <c r="ES1" s="80" t="s">
        <v>7567</v>
      </c>
      <c r="ET1" s="80" t="s">
        <v>7568</v>
      </c>
      <c r="EU1" s="80" t="s">
        <v>7569</v>
      </c>
      <c r="EV1" s="80" t="s">
        <v>7562</v>
      </c>
      <c r="EW1" s="80" t="s">
        <v>7563</v>
      </c>
      <c r="EX1" s="80" t="s">
        <v>7564</v>
      </c>
      <c r="EY1" s="80" t="s">
        <v>7565</v>
      </c>
      <c r="EZ1" s="80" t="s">
        <v>3651</v>
      </c>
      <c r="FA1" s="80" t="s">
        <v>3652</v>
      </c>
      <c r="FB1" s="80" t="s">
        <v>7574</v>
      </c>
      <c r="FC1" s="80" t="s">
        <v>7575</v>
      </c>
      <c r="FD1" s="80" t="s">
        <v>7715</v>
      </c>
      <c r="FE1" s="80" t="s">
        <v>7714</v>
      </c>
      <c r="FF1" s="80" t="s">
        <v>7713</v>
      </c>
      <c r="FG1" s="80" t="s">
        <v>3641</v>
      </c>
      <c r="FH1" s="80" t="s">
        <v>3040</v>
      </c>
      <c r="FI1" s="80" t="s">
        <v>3642</v>
      </c>
      <c r="FJ1" s="80" t="s">
        <v>7794</v>
      </c>
      <c r="FK1" s="80" t="s">
        <v>7793</v>
      </c>
      <c r="FL1" s="80" t="s">
        <v>418</v>
      </c>
      <c r="FM1" s="80" t="s">
        <v>7718</v>
      </c>
      <c r="FN1" s="80" t="s">
        <v>7717</v>
      </c>
      <c r="FO1" s="80" t="s">
        <v>8491</v>
      </c>
      <c r="FP1" s="80" t="s">
        <v>8492</v>
      </c>
      <c r="FQ1" s="80" t="s">
        <v>8517</v>
      </c>
      <c r="FR1" s="80" t="s">
        <v>8518</v>
      </c>
      <c r="FS1" s="80" t="s">
        <v>4017</v>
      </c>
      <c r="FT1" s="80" t="s">
        <v>7576</v>
      </c>
      <c r="FU1" s="80" t="s">
        <v>7577</v>
      </c>
      <c r="FV1" s="80" t="s">
        <v>7578</v>
      </c>
      <c r="FW1" s="80" t="s">
        <v>1487</v>
      </c>
      <c r="FX1" s="80" t="s">
        <v>7579</v>
      </c>
      <c r="FY1" s="80" t="s">
        <v>7580</v>
      </c>
      <c r="FZ1" s="80" t="s">
        <v>7581</v>
      </c>
      <c r="GA1" s="80" t="s">
        <v>1303</v>
      </c>
      <c r="GB1" s="80" t="s">
        <v>7582</v>
      </c>
      <c r="GC1" s="80" t="s">
        <v>7583</v>
      </c>
      <c r="GD1" s="80" t="s">
        <v>4166</v>
      </c>
      <c r="GE1" s="80" t="s">
        <v>4167</v>
      </c>
      <c r="GF1" s="80" t="s">
        <v>7586</v>
      </c>
      <c r="GG1" s="80" t="s">
        <v>7587</v>
      </c>
      <c r="GH1" s="80" t="s">
        <v>7584</v>
      </c>
      <c r="GI1" s="80" t="s">
        <v>7585</v>
      </c>
      <c r="GJ1" s="80" t="s">
        <v>7593</v>
      </c>
      <c r="GK1" s="80" t="s">
        <v>7592</v>
      </c>
      <c r="GL1" s="80" t="s">
        <v>7589</v>
      </c>
      <c r="GM1" s="80" t="s">
        <v>7590</v>
      </c>
      <c r="GN1" s="80" t="s">
        <v>7591</v>
      </c>
      <c r="GO1" s="80" t="s">
        <v>7594</v>
      </c>
      <c r="GP1" s="80" t="s">
        <v>7588</v>
      </c>
      <c r="GQ1" s="80" t="s">
        <v>7600</v>
      </c>
      <c r="GR1" s="80" t="s">
        <v>7595</v>
      </c>
      <c r="GS1" s="80" t="s">
        <v>7596</v>
      </c>
      <c r="GT1" s="80" t="s">
        <v>7597</v>
      </c>
      <c r="GU1" s="80" t="s">
        <v>7598</v>
      </c>
      <c r="GV1" s="80" t="s">
        <v>7601</v>
      </c>
      <c r="GW1" s="80" t="s">
        <v>7602</v>
      </c>
      <c r="GX1" s="80" t="s">
        <v>7603</v>
      </c>
      <c r="GY1" s="80" t="s">
        <v>7604</v>
      </c>
      <c r="GZ1" s="80" t="s">
        <v>7605</v>
      </c>
      <c r="HA1" s="80" t="s">
        <v>7599</v>
      </c>
      <c r="HB1" s="80" t="s">
        <v>7599</v>
      </c>
      <c r="HC1" s="80" t="s">
        <v>5978</v>
      </c>
      <c r="HD1" s="80" t="s">
        <v>5979</v>
      </c>
      <c r="HE1" s="80" t="s">
        <v>5980</v>
      </c>
      <c r="HF1" s="80" t="s">
        <v>5981</v>
      </c>
      <c r="HG1" s="80" t="s">
        <v>8493</v>
      </c>
      <c r="HH1" s="80" t="s">
        <v>8494</v>
      </c>
      <c r="HI1" s="80" t="s">
        <v>7606</v>
      </c>
      <c r="HJ1" s="80" t="s">
        <v>7607</v>
      </c>
      <c r="HK1" s="80" t="s">
        <v>1585</v>
      </c>
      <c r="HL1" s="80" t="s">
        <v>7608</v>
      </c>
      <c r="HM1" s="80" t="s">
        <v>3261</v>
      </c>
    </row>
    <row r="2" spans="1:221" ht="22.5" customHeight="1">
      <c r="A2" s="82" t="s">
        <v>368</v>
      </c>
      <c r="B2" s="82"/>
      <c r="C2" s="42" t="s">
        <v>4210</v>
      </c>
      <c r="D2" s="42" t="s">
        <v>4211</v>
      </c>
      <c r="E2" s="42" t="s">
        <v>6131</v>
      </c>
      <c r="F2" s="42" t="s">
        <v>6137</v>
      </c>
      <c r="G2" s="42" t="s">
        <v>6134</v>
      </c>
      <c r="H2" s="42" t="s">
        <v>4211</v>
      </c>
      <c r="I2" s="42" t="s">
        <v>6398</v>
      </c>
      <c r="J2" s="42" t="s">
        <v>374</v>
      </c>
      <c r="K2" s="42" t="s">
        <v>1685</v>
      </c>
      <c r="L2" s="42" t="s">
        <v>6396</v>
      </c>
      <c r="M2" s="42" t="s">
        <v>4137</v>
      </c>
      <c r="N2" s="42" t="s">
        <v>6397</v>
      </c>
      <c r="O2" s="42" t="s">
        <v>1685</v>
      </c>
      <c r="P2" s="47" t="s">
        <v>627</v>
      </c>
      <c r="Q2" s="42" t="s">
        <v>3328</v>
      </c>
      <c r="R2" s="47" t="s">
        <v>628</v>
      </c>
      <c r="S2" s="42" t="s">
        <v>628</v>
      </c>
      <c r="T2" s="42" t="s">
        <v>5443</v>
      </c>
      <c r="U2" s="42" t="s">
        <v>6477</v>
      </c>
      <c r="V2" s="42" t="s">
        <v>5328</v>
      </c>
      <c r="W2" s="42" t="s">
        <v>6478</v>
      </c>
      <c r="X2" s="42" t="s">
        <v>5329</v>
      </c>
      <c r="Y2" s="42" t="s">
        <v>6479</v>
      </c>
      <c r="Z2" s="42" t="s">
        <v>1784</v>
      </c>
      <c r="AA2" s="42" t="s">
        <v>1787</v>
      </c>
      <c r="AB2" s="42" t="s">
        <v>1785</v>
      </c>
      <c r="AC2" s="42" t="s">
        <v>3646</v>
      </c>
      <c r="AD2" s="42" t="s">
        <v>2355</v>
      </c>
      <c r="AE2" s="42" t="s">
        <v>2356</v>
      </c>
      <c r="AF2" s="42" t="s">
        <v>4143</v>
      </c>
      <c r="AG2" s="42" t="s">
        <v>4145</v>
      </c>
      <c r="AH2" s="42" t="s">
        <v>4146</v>
      </c>
      <c r="AI2" s="176" t="s">
        <v>5332</v>
      </c>
      <c r="AJ2" s="42" t="s">
        <v>6796</v>
      </c>
      <c r="AK2" s="42" t="s">
        <v>5334</v>
      </c>
      <c r="AL2" s="42" t="s">
        <v>6838</v>
      </c>
      <c r="AM2" s="42" t="s">
        <v>5335</v>
      </c>
      <c r="AN2" s="176" t="s">
        <v>5818</v>
      </c>
      <c r="AO2" s="42" t="s">
        <v>6947</v>
      </c>
      <c r="AP2" s="42" t="s">
        <v>5857</v>
      </c>
      <c r="AQ2" s="42" t="s">
        <v>5389</v>
      </c>
      <c r="AR2" s="42" t="s">
        <v>6948</v>
      </c>
      <c r="AS2" s="42" t="s">
        <v>7370</v>
      </c>
      <c r="AT2" s="42" t="s">
        <v>7371</v>
      </c>
      <c r="AU2" s="42" t="s">
        <v>5337</v>
      </c>
      <c r="AV2" s="42" t="s">
        <v>5338</v>
      </c>
      <c r="AW2" s="42" t="s">
        <v>5341</v>
      </c>
      <c r="AX2" s="42" t="s">
        <v>5342</v>
      </c>
      <c r="AY2" s="42" t="s">
        <v>2929</v>
      </c>
      <c r="AZ2" s="42" t="s">
        <v>2930</v>
      </c>
      <c r="BA2" s="42" t="s">
        <v>2931</v>
      </c>
      <c r="BB2" s="42" t="s">
        <v>2929</v>
      </c>
      <c r="BC2" s="42" t="s">
        <v>2930</v>
      </c>
      <c r="BD2" s="42" t="s">
        <v>2931</v>
      </c>
      <c r="BE2" s="47" t="s">
        <v>635</v>
      </c>
      <c r="BF2" s="42" t="s">
        <v>635</v>
      </c>
      <c r="BG2" s="42" t="s">
        <v>7181</v>
      </c>
      <c r="BH2" s="42" t="s">
        <v>636</v>
      </c>
      <c r="BI2" s="42" t="s">
        <v>4154</v>
      </c>
      <c r="BJ2" s="42" t="s">
        <v>636</v>
      </c>
      <c r="BK2" s="42" t="s">
        <v>4154</v>
      </c>
      <c r="BL2" s="42" t="s">
        <v>4640</v>
      </c>
      <c r="BM2" s="42" t="s">
        <v>7184</v>
      </c>
      <c r="BN2" s="42" t="s">
        <v>637</v>
      </c>
      <c r="BO2" s="42" t="s">
        <v>7186</v>
      </c>
      <c r="BP2" s="42" t="s">
        <v>4156</v>
      </c>
      <c r="BQ2" s="42" t="s">
        <v>637</v>
      </c>
      <c r="BR2" s="42" t="s">
        <v>4156</v>
      </c>
      <c r="BS2" s="42" t="s">
        <v>4644</v>
      </c>
      <c r="BT2" s="42" t="s">
        <v>4155</v>
      </c>
      <c r="BU2" s="42" t="s">
        <v>638</v>
      </c>
      <c r="BV2" s="42" t="s">
        <v>4155</v>
      </c>
      <c r="BW2" s="42" t="s">
        <v>4642</v>
      </c>
      <c r="BX2" s="42" t="s">
        <v>7191</v>
      </c>
      <c r="BY2" s="42" t="s">
        <v>5348</v>
      </c>
      <c r="BZ2" s="42" t="s">
        <v>5348</v>
      </c>
      <c r="CA2" s="42" t="s">
        <v>7194</v>
      </c>
      <c r="CB2" s="42" t="s">
        <v>5350</v>
      </c>
      <c r="CC2" s="42" t="s">
        <v>7195</v>
      </c>
      <c r="CD2" s="42" t="s">
        <v>5345</v>
      </c>
      <c r="CE2" s="47"/>
      <c r="CF2" s="42" t="s">
        <v>642</v>
      </c>
      <c r="CG2" s="42" t="s">
        <v>644</v>
      </c>
      <c r="CH2" s="42" t="s">
        <v>642</v>
      </c>
      <c r="CI2" s="42" t="s">
        <v>644</v>
      </c>
      <c r="CJ2" s="42" t="s">
        <v>647</v>
      </c>
      <c r="CK2" s="42" t="s">
        <v>5354</v>
      </c>
      <c r="CL2" s="42" t="s">
        <v>5356</v>
      </c>
      <c r="CM2" s="42" t="s">
        <v>5352</v>
      </c>
      <c r="CN2" s="42"/>
      <c r="CO2" s="42"/>
      <c r="CP2" s="42" t="s">
        <v>1553</v>
      </c>
      <c r="CQ2" s="42" t="s">
        <v>1553</v>
      </c>
      <c r="CR2" s="42" t="s">
        <v>5699</v>
      </c>
      <c r="CS2" s="42" t="s">
        <v>376</v>
      </c>
      <c r="CT2" s="42" t="s">
        <v>376</v>
      </c>
      <c r="CU2" s="42" t="s">
        <v>376</v>
      </c>
      <c r="CV2" s="42" t="s">
        <v>5358</v>
      </c>
      <c r="CW2" s="42" t="s">
        <v>378</v>
      </c>
      <c r="CX2" s="42" t="s">
        <v>1798</v>
      </c>
      <c r="CY2" s="42" t="s">
        <v>1798</v>
      </c>
      <c r="CZ2" s="42" t="s">
        <v>5360</v>
      </c>
      <c r="DA2" s="42" t="s">
        <v>4518</v>
      </c>
      <c r="DB2" s="42"/>
      <c r="DC2" s="42" t="s">
        <v>1406</v>
      </c>
      <c r="DD2" s="47"/>
      <c r="DE2" s="42" t="s">
        <v>1408</v>
      </c>
      <c r="DF2" s="42" t="s">
        <v>4520</v>
      </c>
      <c r="DG2" s="42" t="s">
        <v>1484</v>
      </c>
      <c r="DH2" s="42" t="s">
        <v>5362</v>
      </c>
      <c r="DI2" s="42" t="s">
        <v>1791</v>
      </c>
      <c r="DJ2" s="42" t="s">
        <v>1793</v>
      </c>
      <c r="DK2" s="42" t="s">
        <v>1794</v>
      </c>
      <c r="DL2" s="42"/>
      <c r="DM2" s="42" t="s">
        <v>3331</v>
      </c>
      <c r="DN2" s="42" t="s">
        <v>3331</v>
      </c>
      <c r="DO2" s="42" t="s">
        <v>5706</v>
      </c>
      <c r="DP2" s="42" t="s">
        <v>5704</v>
      </c>
      <c r="DQ2" s="47" t="s">
        <v>3124</v>
      </c>
      <c r="DR2" s="47"/>
      <c r="DS2" s="47"/>
      <c r="DT2" s="42" t="s">
        <v>381</v>
      </c>
      <c r="DU2" s="42" t="s">
        <v>383</v>
      </c>
      <c r="DV2" s="42" t="s">
        <v>381</v>
      </c>
      <c r="DW2" s="42" t="s">
        <v>3122</v>
      </c>
      <c r="DX2" s="42" t="s">
        <v>383</v>
      </c>
      <c r="DY2" s="42" t="s">
        <v>3123</v>
      </c>
      <c r="DZ2" s="42" t="s">
        <v>5453</v>
      </c>
      <c r="EA2" s="42" t="s">
        <v>5455</v>
      </c>
      <c r="EB2" s="42" t="s">
        <v>5457</v>
      </c>
      <c r="EC2" s="42" t="s">
        <v>5456</v>
      </c>
      <c r="ED2" s="42" t="s">
        <v>5676</v>
      </c>
      <c r="EE2" s="42" t="s">
        <v>25</v>
      </c>
      <c r="EF2" s="42" t="s">
        <v>5457</v>
      </c>
      <c r="EG2" s="42" t="s">
        <v>25</v>
      </c>
      <c r="EH2" s="42" t="s">
        <v>5995</v>
      </c>
      <c r="EI2" s="42" t="s">
        <v>5998</v>
      </c>
      <c r="EJ2" s="42" t="s">
        <v>6001</v>
      </c>
      <c r="EK2" s="42" t="s">
        <v>6004</v>
      </c>
      <c r="EL2" s="42" t="s">
        <v>5998</v>
      </c>
      <c r="EM2" s="42" t="s">
        <v>6001</v>
      </c>
      <c r="EN2" s="42" t="s">
        <v>5995</v>
      </c>
      <c r="EO2" s="42" t="s">
        <v>6004</v>
      </c>
      <c r="EP2" s="42" t="s">
        <v>5723</v>
      </c>
      <c r="EQ2" s="42" t="s">
        <v>397</v>
      </c>
      <c r="ER2" s="42" t="s">
        <v>5726</v>
      </c>
      <c r="ES2" s="42" t="s">
        <v>399</v>
      </c>
      <c r="ET2" s="42" t="s">
        <v>3373</v>
      </c>
      <c r="EU2" s="42" t="s">
        <v>3374</v>
      </c>
      <c r="EV2" s="42" t="s">
        <v>5723</v>
      </c>
      <c r="EW2" s="42" t="s">
        <v>5726</v>
      </c>
      <c r="EX2" s="42" t="s">
        <v>5728</v>
      </c>
      <c r="EY2" s="42" t="s">
        <v>5729</v>
      </c>
      <c r="EZ2" s="42" t="s">
        <v>1686</v>
      </c>
      <c r="FA2" s="42" t="s">
        <v>1687</v>
      </c>
      <c r="FB2" s="42" t="s">
        <v>5734</v>
      </c>
      <c r="FC2" s="42" t="s">
        <v>5735</v>
      </c>
      <c r="FD2" s="42" t="s">
        <v>385</v>
      </c>
      <c r="FE2" s="42" t="s">
        <v>385</v>
      </c>
      <c r="FF2" s="42" t="s">
        <v>385</v>
      </c>
      <c r="FG2" s="42" t="s">
        <v>3643</v>
      </c>
      <c r="FH2" s="42" t="s">
        <v>25</v>
      </c>
      <c r="FI2" s="42" t="s">
        <v>3644</v>
      </c>
      <c r="FJ2" s="42" t="s">
        <v>474</v>
      </c>
      <c r="FK2" s="42" t="s">
        <v>474</v>
      </c>
      <c r="FL2" s="47"/>
      <c r="FM2" s="42" t="s">
        <v>373</v>
      </c>
      <c r="FN2" s="42" t="s">
        <v>371</v>
      </c>
      <c r="FO2" s="42" t="s">
        <v>373</v>
      </c>
      <c r="FP2" s="42" t="s">
        <v>371</v>
      </c>
      <c r="FQ2" s="42" t="s">
        <v>373</v>
      </c>
      <c r="FR2" s="42" t="s">
        <v>371</v>
      </c>
      <c r="FS2" s="42" t="s">
        <v>25</v>
      </c>
      <c r="FT2" s="176" t="s">
        <v>5743</v>
      </c>
      <c r="FU2" s="42" t="s">
        <v>5742</v>
      </c>
      <c r="FV2" s="42" t="s">
        <v>5744</v>
      </c>
      <c r="FW2" s="42" t="s">
        <v>25</v>
      </c>
      <c r="FX2" s="42" t="s">
        <v>1490</v>
      </c>
      <c r="FY2" s="42" t="s">
        <v>1492</v>
      </c>
      <c r="FZ2" s="42" t="s">
        <v>5757</v>
      </c>
      <c r="GA2" s="42" t="s">
        <v>25</v>
      </c>
      <c r="GB2" s="42" t="s">
        <v>2777</v>
      </c>
      <c r="GC2" s="42" t="s">
        <v>2780</v>
      </c>
      <c r="GD2" s="42" t="s">
        <v>1299</v>
      </c>
      <c r="GE2" s="42" t="s">
        <v>1300</v>
      </c>
      <c r="GF2" s="42" t="s">
        <v>4168</v>
      </c>
      <c r="GG2" s="42" t="s">
        <v>4169</v>
      </c>
      <c r="GH2" s="42" t="s">
        <v>5765</v>
      </c>
      <c r="GI2" s="42" t="s">
        <v>5766</v>
      </c>
      <c r="GJ2" s="42" t="s">
        <v>389</v>
      </c>
      <c r="GK2" s="42" t="s">
        <v>391</v>
      </c>
      <c r="GL2" s="42" t="s">
        <v>5771</v>
      </c>
      <c r="GM2" s="42" t="s">
        <v>5772</v>
      </c>
      <c r="GN2" s="42" t="s">
        <v>5776</v>
      </c>
      <c r="GO2" s="42" t="s">
        <v>387</v>
      </c>
      <c r="GP2" s="42" t="s">
        <v>5365</v>
      </c>
      <c r="GQ2" s="42" t="s">
        <v>5384</v>
      </c>
      <c r="GR2" s="42" t="s">
        <v>650</v>
      </c>
      <c r="GS2" s="42" t="s">
        <v>652</v>
      </c>
      <c r="GT2" s="42" t="s">
        <v>4175</v>
      </c>
      <c r="GU2" s="42" t="s">
        <v>4176</v>
      </c>
      <c r="GV2" s="42" t="s">
        <v>4177</v>
      </c>
      <c r="GW2" s="42" t="s">
        <v>4174</v>
      </c>
      <c r="GX2" s="42" t="s">
        <v>3417</v>
      </c>
      <c r="GY2" s="42" t="s">
        <v>5387</v>
      </c>
      <c r="GZ2" s="42" t="s">
        <v>4590</v>
      </c>
      <c r="HA2" s="42" t="s">
        <v>412</v>
      </c>
      <c r="HB2" s="42" t="s">
        <v>413</v>
      </c>
      <c r="HC2" s="42" t="s">
        <v>649</v>
      </c>
      <c r="HD2" s="42" t="s">
        <v>413</v>
      </c>
      <c r="HE2" s="42" t="s">
        <v>5810</v>
      </c>
      <c r="HF2" s="42" t="s">
        <v>5811</v>
      </c>
      <c r="HG2" s="42" t="s">
        <v>8337</v>
      </c>
      <c r="HH2" s="42" t="s">
        <v>8340</v>
      </c>
      <c r="HI2" s="42" t="s">
        <v>3118</v>
      </c>
      <c r="HJ2" s="42" t="s">
        <v>3119</v>
      </c>
      <c r="HK2" s="47" t="s">
        <v>553</v>
      </c>
      <c r="HL2" s="42" t="s">
        <v>5367</v>
      </c>
      <c r="HM2" s="42" t="s">
        <v>3333</v>
      </c>
    </row>
    <row r="3" spans="1:221" ht="22.5" customHeight="1">
      <c r="A3" s="82" t="s">
        <v>369</v>
      </c>
      <c r="B3" s="82"/>
      <c r="C3" s="42" t="s">
        <v>5326</v>
      </c>
      <c r="D3" s="42" t="s">
        <v>4212</v>
      </c>
      <c r="E3" s="42" t="s">
        <v>6132</v>
      </c>
      <c r="F3" s="42" t="s">
        <v>6138</v>
      </c>
      <c r="G3" s="42" t="s">
        <v>6135</v>
      </c>
      <c r="H3" s="42" t="s">
        <v>4212</v>
      </c>
      <c r="I3" s="42" t="s">
        <v>6399</v>
      </c>
      <c r="J3" s="42" t="s">
        <v>375</v>
      </c>
      <c r="K3" s="42" t="s">
        <v>1597</v>
      </c>
      <c r="L3" s="42" t="s">
        <v>6401</v>
      </c>
      <c r="M3" s="42" t="s">
        <v>4135</v>
      </c>
      <c r="N3" s="42" t="s">
        <v>6400</v>
      </c>
      <c r="O3" s="42" t="s">
        <v>1597</v>
      </c>
      <c r="P3" s="47" t="s">
        <v>630</v>
      </c>
      <c r="Q3" s="47" t="s">
        <v>630</v>
      </c>
      <c r="R3" s="47" t="s">
        <v>629</v>
      </c>
      <c r="S3" s="47" t="s">
        <v>629</v>
      </c>
      <c r="T3" s="42" t="s">
        <v>5444</v>
      </c>
      <c r="U3" s="42" t="s">
        <v>6480</v>
      </c>
      <c r="V3" s="42" t="s">
        <v>5330</v>
      </c>
      <c r="W3" s="42" t="s">
        <v>6481</v>
      </c>
      <c r="X3" s="42" t="s">
        <v>5331</v>
      </c>
      <c r="Y3" s="42" t="s">
        <v>6482</v>
      </c>
      <c r="Z3" s="42" t="s">
        <v>1783</v>
      </c>
      <c r="AA3" s="42" t="s">
        <v>1788</v>
      </c>
      <c r="AB3" s="42" t="s">
        <v>1786</v>
      </c>
      <c r="AC3" s="42" t="s">
        <v>3647</v>
      </c>
      <c r="AD3" s="42" t="s">
        <v>2357</v>
      </c>
      <c r="AE3" s="42" t="s">
        <v>2358</v>
      </c>
      <c r="AF3" s="42" t="s">
        <v>4142</v>
      </c>
      <c r="AG3" s="42" t="s">
        <v>4144</v>
      </c>
      <c r="AH3" s="42" t="s">
        <v>4147</v>
      </c>
      <c r="AI3" s="176" t="s">
        <v>5333</v>
      </c>
      <c r="AJ3" s="42" t="s">
        <v>6797</v>
      </c>
      <c r="AK3" s="42" t="s">
        <v>5819</v>
      </c>
      <c r="AL3" s="42" t="s">
        <v>6837</v>
      </c>
      <c r="AM3" s="42" t="s">
        <v>5336</v>
      </c>
      <c r="AN3" s="176" t="s">
        <v>5819</v>
      </c>
      <c r="AO3" s="42" t="s">
        <v>6946</v>
      </c>
      <c r="AP3" s="42" t="s">
        <v>5858</v>
      </c>
      <c r="AQ3" s="42" t="s">
        <v>5389</v>
      </c>
      <c r="AR3" s="42" t="s">
        <v>6948</v>
      </c>
      <c r="AS3" s="42" t="s">
        <v>7372</v>
      </c>
      <c r="AT3" s="42" t="s">
        <v>7373</v>
      </c>
      <c r="AU3" s="42" t="s">
        <v>5339</v>
      </c>
      <c r="AV3" s="42" t="s">
        <v>5340</v>
      </c>
      <c r="AW3" s="42" t="s">
        <v>5344</v>
      </c>
      <c r="AX3" s="42" t="s">
        <v>5343</v>
      </c>
      <c r="AY3" s="42" t="s">
        <v>2925</v>
      </c>
      <c r="AZ3" s="42" t="s">
        <v>2927</v>
      </c>
      <c r="BA3" s="42" t="s">
        <v>2928</v>
      </c>
      <c r="BB3" s="42" t="s">
        <v>2925</v>
      </c>
      <c r="BC3" s="42" t="s">
        <v>2927</v>
      </c>
      <c r="BD3" s="42" t="s">
        <v>2928</v>
      </c>
      <c r="BE3" s="47" t="s">
        <v>634</v>
      </c>
      <c r="BF3" s="42" t="s">
        <v>634</v>
      </c>
      <c r="BG3" s="42" t="s">
        <v>7182</v>
      </c>
      <c r="BH3" s="42" t="s">
        <v>631</v>
      </c>
      <c r="BI3" s="42" t="s">
        <v>4157</v>
      </c>
      <c r="BJ3" s="42" t="s">
        <v>631</v>
      </c>
      <c r="BK3" s="42" t="s">
        <v>4157</v>
      </c>
      <c r="BL3" s="42" t="s">
        <v>4641</v>
      </c>
      <c r="BM3" s="42" t="s">
        <v>7185</v>
      </c>
      <c r="BN3" s="42" t="s">
        <v>632</v>
      </c>
      <c r="BO3" s="42" t="s">
        <v>7187</v>
      </c>
      <c r="BP3" s="42" t="s">
        <v>4159</v>
      </c>
      <c r="BQ3" s="42" t="s">
        <v>632</v>
      </c>
      <c r="BR3" s="42" t="s">
        <v>4159</v>
      </c>
      <c r="BS3" s="42" t="s">
        <v>4645</v>
      </c>
      <c r="BT3" s="42" t="s">
        <v>4158</v>
      </c>
      <c r="BU3" s="42" t="s">
        <v>633</v>
      </c>
      <c r="BV3" s="42" t="s">
        <v>4158</v>
      </c>
      <c r="BW3" s="42" t="s">
        <v>4643</v>
      </c>
      <c r="BX3" s="42" t="s">
        <v>7192</v>
      </c>
      <c r="BY3" s="42" t="s">
        <v>5347</v>
      </c>
      <c r="BZ3" s="42" t="s">
        <v>5347</v>
      </c>
      <c r="CA3" s="42" t="s">
        <v>7193</v>
      </c>
      <c r="CB3" s="42" t="s">
        <v>5349</v>
      </c>
      <c r="CC3" s="42" t="s">
        <v>7196</v>
      </c>
      <c r="CD3" s="42" t="s">
        <v>5346</v>
      </c>
      <c r="CE3" s="47"/>
      <c r="CF3" s="42" t="s">
        <v>643</v>
      </c>
      <c r="CG3" s="42" t="s">
        <v>645</v>
      </c>
      <c r="CH3" s="42" t="s">
        <v>643</v>
      </c>
      <c r="CI3" s="42" t="s">
        <v>645</v>
      </c>
      <c r="CJ3" s="42" t="s">
        <v>648</v>
      </c>
      <c r="CK3" s="42" t="s">
        <v>5355</v>
      </c>
      <c r="CL3" s="42" t="s">
        <v>5357</v>
      </c>
      <c r="CM3" s="42" t="s">
        <v>5353</v>
      </c>
      <c r="CN3" s="42"/>
      <c r="CO3" s="42"/>
      <c r="CP3" s="42" t="s">
        <v>1554</v>
      </c>
      <c r="CQ3" s="42" t="s">
        <v>1554</v>
      </c>
      <c r="CR3" s="42" t="s">
        <v>5700</v>
      </c>
      <c r="CS3" s="42" t="s">
        <v>377</v>
      </c>
      <c r="CT3" s="42" t="s">
        <v>377</v>
      </c>
      <c r="CU3" s="42" t="s">
        <v>377</v>
      </c>
      <c r="CV3" s="42" t="s">
        <v>5359</v>
      </c>
      <c r="CW3" s="42" t="s">
        <v>379</v>
      </c>
      <c r="CX3" s="42" t="s">
        <v>1797</v>
      </c>
      <c r="CY3" s="42" t="s">
        <v>1797</v>
      </c>
      <c r="CZ3" s="42" t="s">
        <v>5361</v>
      </c>
      <c r="DA3" s="42" t="s">
        <v>4519</v>
      </c>
      <c r="DB3" s="42"/>
      <c r="DC3" s="42" t="s">
        <v>1407</v>
      </c>
      <c r="DD3" s="47"/>
      <c r="DE3" s="42" t="s">
        <v>1409</v>
      </c>
      <c r="DF3" s="42" t="s">
        <v>4521</v>
      </c>
      <c r="DG3" s="42" t="s">
        <v>1485</v>
      </c>
      <c r="DH3" s="42" t="s">
        <v>5363</v>
      </c>
      <c r="DI3" s="42" t="s">
        <v>1792</v>
      </c>
      <c r="DJ3" s="42" t="s">
        <v>1795</v>
      </c>
      <c r="DK3" s="42" t="s">
        <v>1796</v>
      </c>
      <c r="DL3" s="47"/>
      <c r="DM3" s="47" t="s">
        <v>3330</v>
      </c>
      <c r="DN3" s="47" t="s">
        <v>3330</v>
      </c>
      <c r="DO3" s="42" t="s">
        <v>5707</v>
      </c>
      <c r="DP3" s="42" t="s">
        <v>5705</v>
      </c>
      <c r="DQ3" s="42" t="s">
        <v>3125</v>
      </c>
      <c r="DR3" s="47"/>
      <c r="DS3" s="47"/>
      <c r="DT3" s="42" t="s">
        <v>382</v>
      </c>
      <c r="DU3" s="42" t="s">
        <v>384</v>
      </c>
      <c r="DV3" s="42" t="s">
        <v>382</v>
      </c>
      <c r="DW3" s="42" t="s">
        <v>3122</v>
      </c>
      <c r="DX3" s="42" t="s">
        <v>2923</v>
      </c>
      <c r="DY3" s="42" t="s">
        <v>3123</v>
      </c>
      <c r="DZ3" s="42" t="s">
        <v>5452</v>
      </c>
      <c r="EA3" s="42" t="s">
        <v>5455</v>
      </c>
      <c r="EB3" s="42" t="s">
        <v>5458</v>
      </c>
      <c r="EC3" s="42" t="s">
        <v>5456</v>
      </c>
      <c r="ED3" s="42" t="s">
        <v>5452</v>
      </c>
      <c r="EE3" s="42" t="s">
        <v>25</v>
      </c>
      <c r="EF3" s="42" t="s">
        <v>5458</v>
      </c>
      <c r="EG3" s="42" t="s">
        <v>25</v>
      </c>
      <c r="EH3" s="42" t="s">
        <v>5996</v>
      </c>
      <c r="EI3" s="42" t="s">
        <v>5999</v>
      </c>
      <c r="EJ3" s="42" t="s">
        <v>6002</v>
      </c>
      <c r="EK3" s="42" t="s">
        <v>6005</v>
      </c>
      <c r="EL3" s="42" t="s">
        <v>5999</v>
      </c>
      <c r="EM3" s="42" t="s">
        <v>6002</v>
      </c>
      <c r="EN3" s="42" t="s">
        <v>5996</v>
      </c>
      <c r="EO3" s="42" t="s">
        <v>6005</v>
      </c>
      <c r="EP3" s="42" t="s">
        <v>5724</v>
      </c>
      <c r="EQ3" s="42" t="s">
        <v>398</v>
      </c>
      <c r="ER3" s="42" t="s">
        <v>5725</v>
      </c>
      <c r="ES3" s="42" t="s">
        <v>400</v>
      </c>
      <c r="ET3" s="42" t="s">
        <v>3371</v>
      </c>
      <c r="EU3" s="42" t="s">
        <v>3372</v>
      </c>
      <c r="EV3" s="42" t="s">
        <v>5724</v>
      </c>
      <c r="EW3" s="42" t="s">
        <v>5725</v>
      </c>
      <c r="EX3" s="42" t="s">
        <v>5730</v>
      </c>
      <c r="EY3" s="42" t="s">
        <v>5731</v>
      </c>
      <c r="EZ3" s="42" t="s">
        <v>559</v>
      </c>
      <c r="FA3" s="42" t="s">
        <v>560</v>
      </c>
      <c r="FB3" s="42" t="s">
        <v>5737</v>
      </c>
      <c r="FC3" s="42" t="s">
        <v>5736</v>
      </c>
      <c r="FD3" s="42" t="s">
        <v>386</v>
      </c>
      <c r="FE3" s="42" t="s">
        <v>386</v>
      </c>
      <c r="FF3" s="42" t="s">
        <v>386</v>
      </c>
      <c r="FG3" s="42" t="s">
        <v>3643</v>
      </c>
      <c r="FH3" s="47" t="s">
        <v>25</v>
      </c>
      <c r="FI3" s="42" t="s">
        <v>3644</v>
      </c>
      <c r="FJ3" s="42" t="s">
        <v>474</v>
      </c>
      <c r="FK3" s="42" t="s">
        <v>474</v>
      </c>
      <c r="FL3" s="47"/>
      <c r="FM3" s="42" t="s">
        <v>371</v>
      </c>
      <c r="FN3" s="42" t="s">
        <v>372</v>
      </c>
      <c r="FO3" s="42" t="s">
        <v>371</v>
      </c>
      <c r="FP3" s="42" t="s">
        <v>372</v>
      </c>
      <c r="FQ3" s="42" t="s">
        <v>371</v>
      </c>
      <c r="FR3" s="42" t="s">
        <v>372</v>
      </c>
      <c r="FS3" s="42" t="s">
        <v>25</v>
      </c>
      <c r="FT3" s="176" t="s">
        <v>5747</v>
      </c>
      <c r="FU3" s="42" t="s">
        <v>5746</v>
      </c>
      <c r="FV3" s="42" t="s">
        <v>5745</v>
      </c>
      <c r="FW3" s="42" t="s">
        <v>25</v>
      </c>
      <c r="FX3" s="47" t="s">
        <v>1491</v>
      </c>
      <c r="FY3" s="42" t="s">
        <v>1493</v>
      </c>
      <c r="FZ3" s="42" t="s">
        <v>4165</v>
      </c>
      <c r="GA3" s="42" t="s">
        <v>25</v>
      </c>
      <c r="GB3" s="42" t="s">
        <v>2778</v>
      </c>
      <c r="GC3" s="42" t="s">
        <v>2779</v>
      </c>
      <c r="GD3" s="42" t="s">
        <v>1302</v>
      </c>
      <c r="GE3" s="42" t="s">
        <v>1301</v>
      </c>
      <c r="GF3" s="42" t="s">
        <v>4171</v>
      </c>
      <c r="GG3" s="42" t="s">
        <v>4170</v>
      </c>
      <c r="GH3" s="42" t="s">
        <v>5767</v>
      </c>
      <c r="GI3" s="42" t="s">
        <v>5768</v>
      </c>
      <c r="GJ3" s="42" t="s">
        <v>390</v>
      </c>
      <c r="GK3" s="42" t="s">
        <v>392</v>
      </c>
      <c r="GL3" s="42" t="s">
        <v>5773</v>
      </c>
      <c r="GM3" s="42" t="s">
        <v>5774</v>
      </c>
      <c r="GN3" s="42" t="s">
        <v>5775</v>
      </c>
      <c r="GO3" s="42" t="s">
        <v>388</v>
      </c>
      <c r="GP3" s="42" t="s">
        <v>5366</v>
      </c>
      <c r="GQ3" s="42" t="s">
        <v>5385</v>
      </c>
      <c r="GR3" s="42" t="s">
        <v>651</v>
      </c>
      <c r="GS3" s="42" t="s">
        <v>653</v>
      </c>
      <c r="GT3" s="42" t="s">
        <v>4181</v>
      </c>
      <c r="GU3" s="42" t="s">
        <v>4180</v>
      </c>
      <c r="GV3" s="42" t="s">
        <v>4178</v>
      </c>
      <c r="GW3" s="42" t="s">
        <v>4179</v>
      </c>
      <c r="GX3" s="42" t="s">
        <v>3418</v>
      </c>
      <c r="GY3" s="42" t="s">
        <v>5388</v>
      </c>
      <c r="GZ3" s="42" t="s">
        <v>4590</v>
      </c>
      <c r="HA3" s="42" t="s">
        <v>415</v>
      </c>
      <c r="HB3" s="42" t="s">
        <v>414</v>
      </c>
      <c r="HC3" s="42" t="s">
        <v>415</v>
      </c>
      <c r="HD3" s="42" t="s">
        <v>414</v>
      </c>
      <c r="HE3" s="42" t="s">
        <v>5812</v>
      </c>
      <c r="HF3" s="42" t="s">
        <v>5813</v>
      </c>
      <c r="HG3" s="42" t="s">
        <v>8338</v>
      </c>
      <c r="HH3" s="42" t="s">
        <v>8341</v>
      </c>
      <c r="HI3" s="42" t="s">
        <v>3120</v>
      </c>
      <c r="HJ3" s="42" t="s">
        <v>3121</v>
      </c>
      <c r="HK3" s="47" t="s">
        <v>552</v>
      </c>
      <c r="HL3" s="47" t="s">
        <v>5368</v>
      </c>
      <c r="HM3" s="42" t="s">
        <v>3334</v>
      </c>
    </row>
    <row r="4" spans="1:221" ht="22.5" customHeight="1">
      <c r="A4" s="82" t="s">
        <v>4589</v>
      </c>
      <c r="B4" s="82"/>
      <c r="C4" s="42" t="s">
        <v>4590</v>
      </c>
      <c r="D4" s="42" t="s">
        <v>4590</v>
      </c>
      <c r="E4" s="42" t="s">
        <v>6133</v>
      </c>
      <c r="F4" s="42" t="s">
        <v>6139</v>
      </c>
      <c r="G4" s="42" t="s">
        <v>6136</v>
      </c>
      <c r="H4" s="42" t="s">
        <v>4590</v>
      </c>
      <c r="I4" s="42" t="s">
        <v>6402</v>
      </c>
      <c r="J4" s="42"/>
      <c r="K4" s="42"/>
      <c r="L4" s="42" t="s">
        <v>6404</v>
      </c>
      <c r="M4" s="42" t="s">
        <v>4590</v>
      </c>
      <c r="N4" s="42" t="s">
        <v>6403</v>
      </c>
      <c r="O4" s="42" t="s">
        <v>4590</v>
      </c>
      <c r="P4" s="47"/>
      <c r="Q4" s="47"/>
      <c r="R4" s="47"/>
      <c r="S4" s="47"/>
      <c r="T4" s="47" t="s">
        <v>4590</v>
      </c>
      <c r="U4" s="42" t="s">
        <v>6487</v>
      </c>
      <c r="V4" s="47" t="s">
        <v>4590</v>
      </c>
      <c r="W4" s="42" t="s">
        <v>6487</v>
      </c>
      <c r="X4" s="47" t="s">
        <v>4590</v>
      </c>
      <c r="Y4" s="42" t="s">
        <v>6487</v>
      </c>
      <c r="Z4" s="42"/>
      <c r="AA4" s="42"/>
      <c r="AB4" s="42"/>
      <c r="AC4" s="42" t="s">
        <v>4590</v>
      </c>
      <c r="AD4" s="42" t="s">
        <v>4590</v>
      </c>
      <c r="AE4" s="42" t="s">
        <v>4590</v>
      </c>
      <c r="AF4" s="42" t="s">
        <v>4590</v>
      </c>
      <c r="AG4" s="42" t="s">
        <v>4590</v>
      </c>
      <c r="AH4" s="42" t="s">
        <v>4590</v>
      </c>
      <c r="AI4" s="42" t="s">
        <v>4590</v>
      </c>
      <c r="AJ4" s="176" t="s">
        <v>6798</v>
      </c>
      <c r="AK4" s="42" t="s">
        <v>4590</v>
      </c>
      <c r="AL4" s="42" t="s">
        <v>6840</v>
      </c>
      <c r="AM4" s="42" t="s">
        <v>25</v>
      </c>
      <c r="AN4" s="176" t="s">
        <v>5820</v>
      </c>
      <c r="AO4" s="42" t="s">
        <v>25</v>
      </c>
      <c r="AP4" s="42" t="s">
        <v>25</v>
      </c>
      <c r="AQ4" s="42"/>
      <c r="AR4" s="42" t="s">
        <v>6948</v>
      </c>
      <c r="AS4" s="42" t="s">
        <v>7370</v>
      </c>
      <c r="AT4" s="42" t="s">
        <v>7371</v>
      </c>
      <c r="AU4" s="42" t="s">
        <v>4590</v>
      </c>
      <c r="AV4" s="42" t="s">
        <v>4590</v>
      </c>
      <c r="AW4" s="42" t="s">
        <v>4590</v>
      </c>
      <c r="AX4" s="42" t="s">
        <v>4590</v>
      </c>
      <c r="AY4" s="42"/>
      <c r="AZ4" s="42"/>
      <c r="BA4" s="42"/>
      <c r="BB4" s="42" t="s">
        <v>4590</v>
      </c>
      <c r="BC4" s="42" t="s">
        <v>4590</v>
      </c>
      <c r="BD4" s="42" t="s">
        <v>4590</v>
      </c>
      <c r="BE4" s="47"/>
      <c r="BF4" s="42"/>
      <c r="BG4" s="42" t="s">
        <v>25</v>
      </c>
      <c r="BH4" s="42"/>
      <c r="BI4" s="42"/>
      <c r="BJ4" s="42"/>
      <c r="BK4" s="42"/>
      <c r="BL4" s="42" t="s">
        <v>4590</v>
      </c>
      <c r="BM4" s="42" t="s">
        <v>25</v>
      </c>
      <c r="BN4" s="42"/>
      <c r="BO4" s="42" t="s">
        <v>25</v>
      </c>
      <c r="BP4" s="42"/>
      <c r="BQ4" s="42"/>
      <c r="BR4" s="42"/>
      <c r="BS4" s="42" t="s">
        <v>4590</v>
      </c>
      <c r="BT4" s="42"/>
      <c r="BU4" s="42"/>
      <c r="BV4" s="42"/>
      <c r="BW4" s="42" t="s">
        <v>4590</v>
      </c>
      <c r="BX4" s="42" t="s">
        <v>25</v>
      </c>
      <c r="BY4" s="42" t="s">
        <v>4590</v>
      </c>
      <c r="BZ4" s="42" t="s">
        <v>4590</v>
      </c>
      <c r="CA4" s="42" t="s">
        <v>25</v>
      </c>
      <c r="CB4" s="42" t="s">
        <v>4590</v>
      </c>
      <c r="CC4" s="42" t="s">
        <v>25</v>
      </c>
      <c r="CD4" s="42" t="s">
        <v>4590</v>
      </c>
      <c r="CE4" s="47"/>
      <c r="CF4" s="42" t="s">
        <v>4590</v>
      </c>
      <c r="CG4" s="42" t="s">
        <v>4590</v>
      </c>
      <c r="CH4" s="42"/>
      <c r="CI4" s="42"/>
      <c r="CJ4" s="42"/>
      <c r="CK4" s="42" t="s">
        <v>4590</v>
      </c>
      <c r="CL4" s="42"/>
      <c r="CM4" s="42" t="s">
        <v>4590</v>
      </c>
      <c r="CN4" s="42"/>
      <c r="CO4" s="42"/>
      <c r="CP4" s="42"/>
      <c r="CQ4" s="42"/>
      <c r="CR4" s="42" t="s">
        <v>4590</v>
      </c>
      <c r="CS4" s="42"/>
      <c r="CT4" s="42"/>
      <c r="CU4" s="42"/>
      <c r="CV4" s="42" t="s">
        <v>4590</v>
      </c>
      <c r="CW4" s="42"/>
      <c r="CX4" s="42"/>
      <c r="CY4" s="42"/>
      <c r="CZ4" s="42" t="s">
        <v>4590</v>
      </c>
      <c r="DA4" s="42" t="s">
        <v>4590</v>
      </c>
      <c r="DB4" s="42"/>
      <c r="DC4" s="42"/>
      <c r="DD4" s="47"/>
      <c r="DE4" s="42"/>
      <c r="DF4" s="42" t="s">
        <v>4590</v>
      </c>
      <c r="DG4" s="42"/>
      <c r="DH4" s="42" t="s">
        <v>4590</v>
      </c>
      <c r="DI4" s="42"/>
      <c r="DJ4" s="42"/>
      <c r="DK4" s="42"/>
      <c r="DL4" s="47"/>
      <c r="DM4" s="47"/>
      <c r="DN4" s="47" t="s">
        <v>4590</v>
      </c>
      <c r="DO4" s="47" t="s">
        <v>4590</v>
      </c>
      <c r="DP4" s="47" t="s">
        <v>4590</v>
      </c>
      <c r="DQ4" s="42"/>
      <c r="DR4" s="47"/>
      <c r="DS4" s="47"/>
      <c r="DT4" s="42"/>
      <c r="DU4" s="42"/>
      <c r="DV4" s="47" t="s">
        <v>4590</v>
      </c>
      <c r="DW4" s="47" t="s">
        <v>4590</v>
      </c>
      <c r="DX4" s="47" t="s">
        <v>4590</v>
      </c>
      <c r="DY4" s="47" t="s">
        <v>4590</v>
      </c>
      <c r="DZ4" s="47" t="s">
        <v>4590</v>
      </c>
      <c r="EA4" s="47" t="s">
        <v>4590</v>
      </c>
      <c r="EB4" s="47" t="s">
        <v>4590</v>
      </c>
      <c r="EC4" s="47" t="s">
        <v>4590</v>
      </c>
      <c r="ED4" s="47" t="s">
        <v>4590</v>
      </c>
      <c r="EE4" s="42" t="s">
        <v>5455</v>
      </c>
      <c r="EF4" s="47" t="s">
        <v>4590</v>
      </c>
      <c r="EG4" s="42" t="s">
        <v>5456</v>
      </c>
      <c r="EH4" s="47" t="s">
        <v>5997</v>
      </c>
      <c r="EI4" s="47" t="s">
        <v>6000</v>
      </c>
      <c r="EJ4" s="47" t="s">
        <v>6003</v>
      </c>
      <c r="EK4" s="47" t="s">
        <v>6006</v>
      </c>
      <c r="EL4" s="47" t="s">
        <v>6000</v>
      </c>
      <c r="EM4" s="47" t="s">
        <v>6003</v>
      </c>
      <c r="EN4" s="47" t="s">
        <v>5997</v>
      </c>
      <c r="EO4" s="47" t="s">
        <v>6006</v>
      </c>
      <c r="EP4" s="47" t="s">
        <v>4590</v>
      </c>
      <c r="EQ4" s="42"/>
      <c r="ER4" s="47" t="s">
        <v>4590</v>
      </c>
      <c r="ES4" s="42"/>
      <c r="ET4" s="42"/>
      <c r="EU4" s="42"/>
      <c r="EV4" s="47" t="s">
        <v>4590</v>
      </c>
      <c r="EW4" s="47" t="s">
        <v>4590</v>
      </c>
      <c r="EX4" s="47" t="s">
        <v>4590</v>
      </c>
      <c r="EY4" s="47" t="s">
        <v>4590</v>
      </c>
      <c r="EZ4" s="42"/>
      <c r="FA4" s="42"/>
      <c r="FB4" s="47" t="s">
        <v>4590</v>
      </c>
      <c r="FC4" s="47" t="s">
        <v>4590</v>
      </c>
      <c r="FD4" s="42"/>
      <c r="FE4" s="42"/>
      <c r="FF4" s="47" t="s">
        <v>4590</v>
      </c>
      <c r="FG4" s="47" t="s">
        <v>4590</v>
      </c>
      <c r="FH4" s="47"/>
      <c r="FI4" s="47" t="s">
        <v>4590</v>
      </c>
      <c r="FJ4" s="42"/>
      <c r="FK4" s="47" t="s">
        <v>4590</v>
      </c>
      <c r="FL4" s="47"/>
      <c r="FM4" s="47" t="s">
        <v>4590</v>
      </c>
      <c r="FN4" s="47" t="s">
        <v>4590</v>
      </c>
      <c r="FO4" s="47" t="s">
        <v>25</v>
      </c>
      <c r="FP4" s="47" t="s">
        <v>4590</v>
      </c>
      <c r="FQ4" s="47" t="s">
        <v>25</v>
      </c>
      <c r="FR4" s="47" t="s">
        <v>4590</v>
      </c>
      <c r="FS4" s="42"/>
      <c r="FT4" s="47" t="s">
        <v>4590</v>
      </c>
      <c r="FU4" s="47" t="s">
        <v>4590</v>
      </c>
      <c r="FV4" s="47" t="s">
        <v>4590</v>
      </c>
      <c r="FW4" s="42"/>
      <c r="FX4" s="47" t="s">
        <v>4590</v>
      </c>
      <c r="FY4" s="47" t="s">
        <v>4590</v>
      </c>
      <c r="FZ4" s="47" t="s">
        <v>4590</v>
      </c>
      <c r="GA4" s="42"/>
      <c r="GB4" s="47" t="s">
        <v>4590</v>
      </c>
      <c r="GC4" s="47" t="s">
        <v>4590</v>
      </c>
      <c r="GD4" s="42"/>
      <c r="GE4" s="42"/>
      <c r="GF4" s="47" t="s">
        <v>4590</v>
      </c>
      <c r="GG4" s="47" t="s">
        <v>4590</v>
      </c>
      <c r="GH4" s="47" t="s">
        <v>4590</v>
      </c>
      <c r="GI4" s="47" t="s">
        <v>4590</v>
      </c>
      <c r="GJ4" s="42"/>
      <c r="GK4" s="42"/>
      <c r="GL4" s="47" t="s">
        <v>4590</v>
      </c>
      <c r="GM4" s="47" t="s">
        <v>4590</v>
      </c>
      <c r="GN4" s="47" t="s">
        <v>4590</v>
      </c>
      <c r="GO4" s="42"/>
      <c r="GP4" s="47" t="s">
        <v>4590</v>
      </c>
      <c r="GQ4" s="47" t="s">
        <v>4590</v>
      </c>
      <c r="GR4" s="42"/>
      <c r="GS4" s="42"/>
      <c r="GT4" s="47" t="s">
        <v>4590</v>
      </c>
      <c r="GU4" s="47" t="s">
        <v>4590</v>
      </c>
      <c r="GV4" s="47" t="s">
        <v>4590</v>
      </c>
      <c r="GW4" s="47" t="s">
        <v>4590</v>
      </c>
      <c r="GX4" s="47" t="s">
        <v>4590</v>
      </c>
      <c r="GY4" s="47" t="s">
        <v>4590</v>
      </c>
      <c r="GZ4" s="47" t="s">
        <v>4590</v>
      </c>
      <c r="HA4" s="42"/>
      <c r="HB4" s="42"/>
      <c r="HC4" s="42"/>
      <c r="HD4" s="42"/>
      <c r="HE4" s="42" t="s">
        <v>5814</v>
      </c>
      <c r="HF4" s="42" t="s">
        <v>5815</v>
      </c>
      <c r="HG4" s="42" t="s">
        <v>8339</v>
      </c>
      <c r="HH4" s="42" t="s">
        <v>8342</v>
      </c>
      <c r="HI4" s="42" t="s">
        <v>4590</v>
      </c>
      <c r="HJ4" s="42" t="s">
        <v>4590</v>
      </c>
      <c r="HK4" s="47"/>
      <c r="HL4" s="47" t="s">
        <v>4590</v>
      </c>
      <c r="HM4" s="42" t="s">
        <v>4590</v>
      </c>
    </row>
    <row r="5" spans="1:221" ht="9">
      <c r="C5" s="202" t="s">
        <v>5679</v>
      </c>
      <c r="D5" s="202" t="s">
        <v>5679</v>
      </c>
      <c r="E5" s="208"/>
      <c r="F5" s="208"/>
      <c r="G5" s="208"/>
      <c r="H5" s="202" t="s">
        <v>5679</v>
      </c>
      <c r="I5" s="202" t="s">
        <v>6488</v>
      </c>
      <c r="K5" s="114"/>
      <c r="L5" s="202" t="s">
        <v>6488</v>
      </c>
      <c r="M5" s="202" t="s">
        <v>5679</v>
      </c>
      <c r="N5" s="202" t="s">
        <v>6488</v>
      </c>
      <c r="O5" s="202" t="s">
        <v>5679</v>
      </c>
      <c r="Q5" s="114" t="s">
        <v>4136</v>
      </c>
      <c r="S5" s="114" t="s">
        <v>4136</v>
      </c>
      <c r="T5" s="202" t="s">
        <v>5679</v>
      </c>
      <c r="U5" s="202" t="s">
        <v>6488</v>
      </c>
      <c r="V5" s="202" t="s">
        <v>5679</v>
      </c>
      <c r="W5" s="202" t="s">
        <v>6488</v>
      </c>
      <c r="X5" s="202" t="s">
        <v>5679</v>
      </c>
      <c r="Y5" s="202" t="s">
        <v>6488</v>
      </c>
      <c r="AC5" s="114" t="s">
        <v>4140</v>
      </c>
      <c r="AD5" s="114" t="s">
        <v>4140</v>
      </c>
      <c r="AE5" s="114" t="s">
        <v>4140</v>
      </c>
      <c r="AF5" s="114" t="s">
        <v>4160</v>
      </c>
      <c r="AG5" s="114" t="s">
        <v>4160</v>
      </c>
      <c r="AH5" s="114" t="s">
        <v>4160</v>
      </c>
      <c r="AI5" s="202" t="s">
        <v>5679</v>
      </c>
      <c r="AJ5" s="202" t="s">
        <v>6799</v>
      </c>
      <c r="AK5" s="202" t="s">
        <v>5690</v>
      </c>
      <c r="AL5" s="202" t="s">
        <v>6841</v>
      </c>
      <c r="AM5" s="202" t="s">
        <v>5690</v>
      </c>
      <c r="AN5" s="202" t="s">
        <v>5821</v>
      </c>
      <c r="AO5" s="202" t="s">
        <v>6843</v>
      </c>
      <c r="AP5" s="202" t="s">
        <v>5856</v>
      </c>
      <c r="AQ5" s="202" t="s">
        <v>5690</v>
      </c>
      <c r="AR5" s="202" t="s">
        <v>7360</v>
      </c>
      <c r="AS5" s="202" t="s">
        <v>7360</v>
      </c>
      <c r="AT5" s="202" t="s">
        <v>7360</v>
      </c>
      <c r="AU5" s="202" t="s">
        <v>5690</v>
      </c>
      <c r="AV5" s="202" t="s">
        <v>5690</v>
      </c>
      <c r="AW5" s="202" t="s">
        <v>7049</v>
      </c>
      <c r="AX5" s="202" t="s">
        <v>7049</v>
      </c>
      <c r="AY5" s="114"/>
      <c r="AZ5" s="114"/>
      <c r="BA5" s="114"/>
      <c r="BB5" s="114" t="s">
        <v>4160</v>
      </c>
      <c r="BC5" s="114" t="s">
        <v>4160</v>
      </c>
      <c r="BD5" s="114" t="s">
        <v>4160</v>
      </c>
      <c r="BE5" s="25" t="s">
        <v>639</v>
      </c>
      <c r="BF5" s="114"/>
      <c r="BG5" s="202" t="s">
        <v>7183</v>
      </c>
      <c r="BH5" s="25" t="s">
        <v>640</v>
      </c>
      <c r="BI5" s="114"/>
      <c r="BJ5" s="114"/>
      <c r="BK5" s="114"/>
      <c r="BL5" s="202" t="s">
        <v>5690</v>
      </c>
      <c r="BM5" s="202" t="s">
        <v>7183</v>
      </c>
      <c r="BN5" s="25" t="s">
        <v>641</v>
      </c>
      <c r="BO5" s="202" t="s">
        <v>7183</v>
      </c>
      <c r="BP5" s="114"/>
      <c r="BQ5" s="114"/>
      <c r="BR5" s="114"/>
      <c r="BS5" s="202" t="s">
        <v>5690</v>
      </c>
      <c r="BT5" s="114"/>
      <c r="BU5" s="114"/>
      <c r="BV5" s="114"/>
      <c r="BW5" s="202" t="s">
        <v>5690</v>
      </c>
      <c r="BX5" s="202" t="s">
        <v>7197</v>
      </c>
      <c r="BY5" s="202" t="s">
        <v>5698</v>
      </c>
      <c r="BZ5" s="202" t="s">
        <v>5351</v>
      </c>
      <c r="CA5" s="202" t="s">
        <v>7197</v>
      </c>
      <c r="CB5" s="202" t="s">
        <v>5351</v>
      </c>
      <c r="CC5" s="202" t="s">
        <v>7197</v>
      </c>
      <c r="CD5" s="202" t="s">
        <v>5351</v>
      </c>
      <c r="CF5" s="114" t="s">
        <v>4160</v>
      </c>
      <c r="CG5" s="114" t="s">
        <v>4160</v>
      </c>
      <c r="CH5" s="25" t="s">
        <v>641</v>
      </c>
      <c r="CI5" s="25" t="s">
        <v>641</v>
      </c>
      <c r="CK5" s="202" t="s">
        <v>5690</v>
      </c>
      <c r="CL5" s="202" t="s">
        <v>5690</v>
      </c>
      <c r="CM5" s="202" t="s">
        <v>5690</v>
      </c>
      <c r="CN5" s="202"/>
      <c r="CO5" s="202"/>
      <c r="CP5" s="114"/>
      <c r="CQ5" s="114" t="s">
        <v>3645</v>
      </c>
      <c r="CR5" s="202" t="s">
        <v>5690</v>
      </c>
      <c r="CT5" s="114"/>
      <c r="CU5" s="114"/>
      <c r="CV5" s="202" t="s">
        <v>5690</v>
      </c>
      <c r="CX5" s="114"/>
      <c r="CY5" s="114"/>
      <c r="CZ5" s="202" t="s">
        <v>5690</v>
      </c>
      <c r="DA5" s="202" t="s">
        <v>5690</v>
      </c>
      <c r="DC5" s="114"/>
      <c r="DE5" s="114"/>
      <c r="DF5" s="202" t="s">
        <v>5690</v>
      </c>
      <c r="DG5" s="114"/>
      <c r="DH5" s="202" t="s">
        <v>5690</v>
      </c>
      <c r="DL5" s="114"/>
      <c r="DM5" s="114"/>
      <c r="DN5" s="202" t="s">
        <v>5690</v>
      </c>
      <c r="DO5" s="202" t="s">
        <v>5690</v>
      </c>
      <c r="DP5" s="202" t="s">
        <v>5690</v>
      </c>
      <c r="DV5" s="202" t="s">
        <v>5327</v>
      </c>
      <c r="DW5" s="202" t="s">
        <v>5327</v>
      </c>
      <c r="DX5" s="202" t="s">
        <v>5327</v>
      </c>
      <c r="DY5" s="202" t="s">
        <v>5327</v>
      </c>
      <c r="DZ5" s="202" t="s">
        <v>5445</v>
      </c>
      <c r="EA5" s="202" t="s">
        <v>5445</v>
      </c>
      <c r="EB5" s="202" t="s">
        <v>5445</v>
      </c>
      <c r="EC5" s="202" t="s">
        <v>5445</v>
      </c>
      <c r="ED5" s="202" t="s">
        <v>5719</v>
      </c>
      <c r="EE5" s="202" t="s">
        <v>5719</v>
      </c>
      <c r="EF5" s="202" t="s">
        <v>5719</v>
      </c>
      <c r="EG5" s="202" t="s">
        <v>5719</v>
      </c>
      <c r="EH5" s="202" t="s">
        <v>6007</v>
      </c>
      <c r="EI5" s="202" t="s">
        <v>6007</v>
      </c>
      <c r="EJ5" s="202" t="s">
        <v>6007</v>
      </c>
      <c r="EK5" s="202" t="s">
        <v>6007</v>
      </c>
      <c r="EL5" s="202" t="s">
        <v>7403</v>
      </c>
      <c r="EM5" s="202" t="s">
        <v>7403</v>
      </c>
      <c r="EN5" s="202" t="s">
        <v>7403</v>
      </c>
      <c r="EO5" s="202" t="s">
        <v>7403</v>
      </c>
      <c r="EP5" s="202" t="s">
        <v>5719</v>
      </c>
      <c r="EQ5" s="114"/>
      <c r="ER5" s="202" t="s">
        <v>5719</v>
      </c>
      <c r="ES5" s="114"/>
      <c r="ET5" s="114"/>
      <c r="EU5" s="114"/>
      <c r="EV5" s="202" t="s">
        <v>5719</v>
      </c>
      <c r="EW5" s="202" t="s">
        <v>5719</v>
      </c>
      <c r="EX5" s="202" t="s">
        <v>5719</v>
      </c>
      <c r="EY5" s="202" t="s">
        <v>5719</v>
      </c>
      <c r="EZ5" s="114"/>
      <c r="FA5" s="114"/>
      <c r="FB5" s="202" t="s">
        <v>5719</v>
      </c>
      <c r="FC5" s="202" t="s">
        <v>5719</v>
      </c>
      <c r="FD5" s="114"/>
      <c r="FE5" s="114"/>
      <c r="FF5" s="202" t="s">
        <v>5719</v>
      </c>
      <c r="FG5" s="114"/>
      <c r="FH5" s="114"/>
      <c r="FI5" s="114"/>
      <c r="FK5" s="114"/>
      <c r="FM5" s="209"/>
      <c r="FN5" s="202"/>
      <c r="FO5" s="202" t="s">
        <v>7445</v>
      </c>
      <c r="FP5" s="202" t="s">
        <v>7445</v>
      </c>
      <c r="FQ5" s="202" t="s">
        <v>7445</v>
      </c>
      <c r="FR5" s="202" t="s">
        <v>7445</v>
      </c>
      <c r="FS5" s="114"/>
      <c r="FT5" s="202" t="s">
        <v>5748</v>
      </c>
      <c r="FU5" s="202" t="s">
        <v>5748</v>
      </c>
      <c r="FV5" s="202" t="s">
        <v>5748</v>
      </c>
      <c r="FX5" s="202" t="s">
        <v>5748</v>
      </c>
      <c r="FY5" s="202" t="s">
        <v>5748</v>
      </c>
      <c r="FZ5" s="202" t="s">
        <v>5748</v>
      </c>
      <c r="GB5" s="202" t="s">
        <v>5764</v>
      </c>
      <c r="GC5" s="202" t="s">
        <v>5364</v>
      </c>
      <c r="GD5" s="114"/>
      <c r="GE5" s="114"/>
      <c r="GF5" s="114" t="s">
        <v>4164</v>
      </c>
      <c r="GG5" s="114" t="s">
        <v>4164</v>
      </c>
      <c r="GH5" s="202" t="s">
        <v>5764</v>
      </c>
      <c r="GI5" s="202" t="s">
        <v>5764</v>
      </c>
      <c r="GL5" s="202" t="s">
        <v>5764</v>
      </c>
      <c r="GM5" s="202" t="s">
        <v>5764</v>
      </c>
      <c r="GN5" s="202" t="s">
        <v>5764</v>
      </c>
      <c r="GP5" s="202" t="s">
        <v>5764</v>
      </c>
      <c r="GQ5" s="202" t="s">
        <v>5795</v>
      </c>
      <c r="GT5" s="202" t="s">
        <v>5364</v>
      </c>
      <c r="GU5" s="202" t="s">
        <v>5364</v>
      </c>
      <c r="GV5" s="202" t="s">
        <v>5795</v>
      </c>
      <c r="GW5" s="202" t="s">
        <v>5795</v>
      </c>
      <c r="GX5" s="202" t="s">
        <v>5795</v>
      </c>
      <c r="GY5" s="202" t="s">
        <v>5795</v>
      </c>
      <c r="GZ5" s="202"/>
      <c r="HC5" s="114" t="s">
        <v>4570</v>
      </c>
      <c r="HD5" s="114" t="s">
        <v>4570</v>
      </c>
      <c r="HE5" s="202" t="s">
        <v>5795</v>
      </c>
      <c r="HF5" s="202" t="s">
        <v>5795</v>
      </c>
      <c r="HG5" s="202" t="s">
        <v>5977</v>
      </c>
      <c r="HH5" s="202" t="s">
        <v>5977</v>
      </c>
      <c r="HI5" s="202" t="s">
        <v>5795</v>
      </c>
      <c r="HJ5" s="202" t="s">
        <v>5795</v>
      </c>
      <c r="HL5" s="202" t="s">
        <v>5795</v>
      </c>
      <c r="HM5" s="114" t="s">
        <v>4172</v>
      </c>
    </row>
    <row r="6" spans="1:221" s="139" customFormat="1" ht="22.5" customHeight="1">
      <c r="A6" s="83"/>
      <c r="B6" s="83"/>
      <c r="C6" s="80" t="str">
        <f t="shared" ref="C6:I6" si="0">C1</f>
        <v>ADCURI Basis-Schutz
(2015)</v>
      </c>
      <c r="D6" s="80" t="str">
        <f t="shared" si="0"/>
        <v>ADCURI Top-Schutz
(2015)</v>
      </c>
      <c r="E6" s="80" t="str">
        <f t="shared" si="0"/>
        <v>ADCURI Basis-Schutz
(Stand 10-2016)</v>
      </c>
      <c r="F6" s="80" t="str">
        <f t="shared" si="0"/>
        <v>ADCURI Premium-Schutz
(Stand 10-2016)</v>
      </c>
      <c r="G6" s="80" t="str">
        <f t="shared" si="0"/>
        <v>ADCURI Top-Schutz
(Stand 10-2016)</v>
      </c>
      <c r="H6" s="80" t="str">
        <f t="shared" si="0"/>
        <v>ADCURI Top-Schutz
(2015)</v>
      </c>
      <c r="I6" s="80" t="str">
        <f t="shared" si="0"/>
        <v>Allianz
(Stand 2015-10)</v>
      </c>
      <c r="J6" s="83"/>
      <c r="K6" s="83"/>
      <c r="L6" s="80" t="str">
        <f>L1</f>
        <v>Allianz SicherheitBest
(Stand 2015-10)</v>
      </c>
      <c r="M6" s="80" t="str">
        <f>M1</f>
        <v>Allianz Familie SicherheitBest
2013-05</v>
      </c>
      <c r="N6" s="80" t="str">
        <f>N1</f>
        <v>Allianz SicherheitPlus
(Stand 2015-10)</v>
      </c>
      <c r="O6" s="80" t="str">
        <f>O1</f>
        <v>Allianz Familie SicherheitPlus
2013-05</v>
      </c>
      <c r="P6" s="83"/>
      <c r="Q6" s="83"/>
      <c r="R6" s="92"/>
      <c r="S6" s="92"/>
      <c r="T6" s="80" t="str">
        <f t="shared" ref="T6:Y6" si="1">T1</f>
        <v>Alte Leipziger compact
2015-07</v>
      </c>
      <c r="U6" s="80" t="str">
        <f t="shared" si="1"/>
        <v>Alte Leipziger compact
(Stand 2016-10)</v>
      </c>
      <c r="V6" s="80" t="str">
        <f t="shared" si="1"/>
        <v>Alte Leipziger classic
2015-07</v>
      </c>
      <c r="W6" s="80" t="str">
        <f t="shared" si="1"/>
        <v>Alte Leipziger classic
(Stand 2016-10)</v>
      </c>
      <c r="X6" s="80" t="str">
        <f t="shared" si="1"/>
        <v>Alte Leipziger comfort
2015-07</v>
      </c>
      <c r="Y6" s="80" t="str">
        <f t="shared" si="1"/>
        <v>Alte Leipziger comfort
(Stand 2016-10)</v>
      </c>
      <c r="Z6" s="92"/>
      <c r="AA6" s="92"/>
      <c r="AB6" s="92"/>
      <c r="AC6" s="14"/>
      <c r="AD6" s="14"/>
      <c r="AE6" s="14"/>
      <c r="AF6" s="21"/>
      <c r="AG6" s="21"/>
      <c r="AH6" s="21"/>
      <c r="AI6" s="80" t="str">
        <f t="shared" ref="AI6:AV6" si="2">AI1</f>
        <v>AXA BOXflex
2015-01</v>
      </c>
      <c r="AJ6" s="80" t="str">
        <f>AJ1</f>
        <v>Baden Badener TOP
(Stand 01-2018)</v>
      </c>
      <c r="AK6" s="80" t="str">
        <f t="shared" si="2"/>
        <v>Baden Badener TOP
(Stand 12-2013)</v>
      </c>
      <c r="AL6" s="80" t="str">
        <f>AL1</f>
        <v>Barmenia Premium
(Stand 10-2016)</v>
      </c>
      <c r="AM6" s="80" t="str">
        <f t="shared" si="2"/>
        <v>Barmenia Premium
(Stand 02-2015)</v>
      </c>
      <c r="AN6" s="80" t="str">
        <f t="shared" si="2"/>
        <v>Basler Ambiente Top
2016-01</v>
      </c>
      <c r="AO6" s="80" t="str">
        <f>AO1</f>
        <v>BGV Exklusiv 
(Stand 02-218)</v>
      </c>
      <c r="AP6" s="80" t="str">
        <f t="shared" si="2"/>
        <v>BGV Exklusiv 
(Stand 06-2016)</v>
      </c>
      <c r="AQ6" s="80" t="str">
        <f t="shared" si="2"/>
        <v>Concordia sorglos
(Stand 10-2014)</v>
      </c>
      <c r="AR6" s="80" t="str">
        <f t="shared" si="2"/>
        <v>Concordia Sorglos
(Stand 10-2017)</v>
      </c>
      <c r="AS6" s="80"/>
      <c r="AT6" s="80"/>
      <c r="AU6" s="80" t="str">
        <f t="shared" si="2"/>
        <v>CosmosDirekt Basis</v>
      </c>
      <c r="AV6" s="80" t="str">
        <f t="shared" si="2"/>
        <v>CosmosDirekt Comfort</v>
      </c>
      <c r="AW6" s="80" t="str">
        <f>AW1</f>
        <v>Debeka Comfort (alt)</v>
      </c>
      <c r="AX6" s="80" t="str">
        <f>AX1</f>
        <v>Debeka Comfort Plus (alt)</v>
      </c>
      <c r="AY6" s="92"/>
      <c r="AZ6" s="92"/>
      <c r="BA6" s="92"/>
      <c r="BB6" s="21"/>
      <c r="BC6" s="21"/>
      <c r="BD6" s="21"/>
      <c r="BE6" s="92"/>
      <c r="BF6" s="92"/>
      <c r="BG6" s="80" t="str">
        <f>BG1</f>
        <v>degenia classic
(Stand 10-2017)</v>
      </c>
      <c r="BH6" s="92"/>
      <c r="BI6" s="92"/>
      <c r="BJ6" s="92"/>
      <c r="BK6" s="92"/>
      <c r="BL6" s="80" t="str">
        <f>BL1</f>
        <v>degenia classic
(Stand 07-2015)</v>
      </c>
      <c r="BM6" s="80" t="str">
        <f>BM1</f>
        <v>degenia optimum
(Stand 10-2017)</v>
      </c>
      <c r="BN6" s="92"/>
      <c r="BO6" s="80" t="str">
        <f>BO1</f>
        <v>degenia premium
(Stand 10-2017)</v>
      </c>
      <c r="BP6" s="92"/>
      <c r="BQ6" s="92"/>
      <c r="BR6" s="17"/>
      <c r="BS6" s="80" t="str">
        <f>BS1</f>
        <v>degenia premium
(Stand 07-2015)</v>
      </c>
      <c r="BT6" s="92"/>
      <c r="BU6" s="92"/>
      <c r="BV6" s="17"/>
      <c r="BW6" s="80" t="str">
        <f>BW1</f>
        <v>degenia optimum
(Stand 07-2015)</v>
      </c>
      <c r="BX6" s="80" t="str">
        <f>BX1</f>
        <v>Die Bayerische Komfort
(Stand 04-2017)</v>
      </c>
      <c r="BY6" s="80" t="str">
        <f>BY1</f>
        <v>Die Bayerische Komfort
(Stand 2015-05)</v>
      </c>
      <c r="BZ6" s="10"/>
      <c r="CA6" s="80" t="str">
        <f>CA1</f>
        <v>Die Bayerische Prestige
(Stand 04-2017)</v>
      </c>
      <c r="CB6" s="14"/>
      <c r="CC6" s="80" t="str">
        <f>CC1</f>
        <v>Die Bayerische Smart
(Stand 04-2017)</v>
      </c>
      <c r="CD6" s="10"/>
      <c r="CE6" s="81"/>
      <c r="CF6" s="14"/>
      <c r="CG6" s="14"/>
      <c r="CH6" s="92"/>
      <c r="CI6" s="92"/>
      <c r="CJ6" s="92"/>
      <c r="CK6" s="80" t="str">
        <f>CK1</f>
        <v>Domcura Komfort
(Stand 10-2014)</v>
      </c>
      <c r="CL6" s="80" t="str">
        <f>CL1</f>
        <v>Domcura Standard
(Stand 10-2014)</v>
      </c>
      <c r="CM6" s="80" t="str">
        <f>CM1</f>
        <v>Domcura Top
(Stand 10-2014)</v>
      </c>
      <c r="CN6" s="80" t="str">
        <f>CN1</f>
        <v>ERGO
(Stand 2017-09)</v>
      </c>
      <c r="CO6" s="80" t="str">
        <f>CO1</f>
        <v>ERGO Premium
(Stand 2017-09)</v>
      </c>
      <c r="CP6" s="92"/>
      <c r="CQ6" s="92"/>
      <c r="CR6" s="80" t="str">
        <f>CR1</f>
        <v>Ergo Privatschutz spezial
(Stand 2015-06)</v>
      </c>
      <c r="CS6" s="92"/>
      <c r="CT6" s="92"/>
      <c r="CU6" s="92"/>
      <c r="CV6" s="80" t="str">
        <f>CV1</f>
        <v>Generali Basis
(Stand 2013-07)</v>
      </c>
      <c r="CW6" s="92"/>
      <c r="CX6" s="92"/>
      <c r="CY6" s="92"/>
      <c r="CZ6" s="80" t="str">
        <f>CZ1</f>
        <v>Generali KomfortPlus
(Stand 2013-07)</v>
      </c>
      <c r="DA6" s="80" t="str">
        <f>DA1</f>
        <v>Gothaer Basis
(Stand 2016-01)</v>
      </c>
      <c r="DB6" s="92"/>
      <c r="DC6" s="92"/>
      <c r="DD6" s="92"/>
      <c r="DE6" s="92"/>
      <c r="DF6" s="80" t="str">
        <f>DF1</f>
        <v>Gothaer Top
(Stand 2016-01)</v>
      </c>
      <c r="DG6" s="180"/>
      <c r="DH6" s="80" t="str">
        <f>DH1</f>
        <v>Gothaer Plus
(Stand 2016-01)</v>
      </c>
      <c r="DI6" s="92"/>
      <c r="DJ6" s="92"/>
      <c r="DK6" s="92"/>
      <c r="DL6" s="181"/>
      <c r="DM6" s="181"/>
      <c r="DN6" s="80" t="str">
        <f>DN1</f>
        <v>HDI Rundum Sorglos Fam
(Stand 2014-06)</v>
      </c>
      <c r="DO6" s="80" t="str">
        <f>DO1</f>
        <v>Helvetia Basis
(Stand 2015-07)</v>
      </c>
      <c r="DP6" s="80" t="str">
        <f>DP1</f>
        <v>Helvetia Komfort
(Stand 2015-07)</v>
      </c>
      <c r="DQ6" s="83"/>
      <c r="DR6" s="80"/>
      <c r="DS6" s="80"/>
      <c r="DT6" s="92"/>
      <c r="DU6" s="92"/>
      <c r="DV6" s="21"/>
      <c r="DW6" s="21"/>
      <c r="DX6" s="14"/>
      <c r="DY6" s="14"/>
      <c r="DZ6" s="21"/>
      <c r="EA6" s="21"/>
      <c r="EB6" s="14"/>
      <c r="EC6" s="14"/>
      <c r="ED6" s="80" t="str">
        <f t="shared" ref="ED6:EK6" si="3">ED1</f>
        <v>HKD Einfach Besser
(Stand 2016)</v>
      </c>
      <c r="EE6" s="80" t="str">
        <f t="shared" si="3"/>
        <v>HKD Einfach Besser 60Aktiv
(Stand 2016)</v>
      </c>
      <c r="EF6" s="80" t="str">
        <f t="shared" si="3"/>
        <v>HKD Einfach Komplett
(Stand 2016)</v>
      </c>
      <c r="EG6" s="80" t="str">
        <f t="shared" si="3"/>
        <v>HKD Einfach Kompl. 60Aktiv
(Stand 2016)</v>
      </c>
      <c r="EH6" s="80" t="str">
        <f t="shared" si="3"/>
        <v>HK Einfach Gut
(Stand 2017-07)</v>
      </c>
      <c r="EI6" s="80" t="str">
        <f t="shared" si="3"/>
        <v>HK Einfach Besser
(Stand 2017-07)</v>
      </c>
      <c r="EJ6" s="80" t="str">
        <f t="shared" si="3"/>
        <v>HK Einfach Besser Plus
(Stand 2017-07)</v>
      </c>
      <c r="EK6" s="80" t="str">
        <f t="shared" si="3"/>
        <v>HK Einfach Komplett
(Stand 2017-07)</v>
      </c>
      <c r="EL6" s="80" t="str">
        <f>EL1</f>
        <v>HK Einfach Besser
(Stand 2018-01)</v>
      </c>
      <c r="EM6" s="80" t="str">
        <f>EM1</f>
        <v>HK Einfach Besser Plus
(Stand 2018-01)</v>
      </c>
      <c r="EN6" s="80" t="str">
        <f>EN1</f>
        <v>HK Einfach Gut
(Stand 2018-01)</v>
      </c>
      <c r="EO6" s="80" t="str">
        <f>EO1</f>
        <v>HK Einfach Komplett
(Stand 2018-01)</v>
      </c>
      <c r="EP6" s="80" t="str">
        <f>EP1</f>
        <v>HUK Classic
(Stand 2016-05)</v>
      </c>
      <c r="EQ6" s="92"/>
      <c r="ER6" s="80" t="str">
        <f>ER1</f>
        <v>HUK Plus
(Stamd 2016-05)</v>
      </c>
      <c r="ES6" s="92"/>
      <c r="ET6" s="92"/>
      <c r="EU6" s="92"/>
      <c r="EV6" s="80" t="str">
        <f>EV1</f>
        <v>HUK Classic
(Stand 2016-05)</v>
      </c>
      <c r="EW6" s="80" t="str">
        <f>EW1</f>
        <v>HUK Plus
(Stand 2016-05)</v>
      </c>
      <c r="EX6" s="80" t="str">
        <f>EX1</f>
        <v>HUK24 Classic
(Stand 2016-05)</v>
      </c>
      <c r="EY6" s="80" t="str">
        <f>EY1</f>
        <v>HUK24 Plus
(Stand 2016-05)</v>
      </c>
      <c r="EZ6" s="83"/>
      <c r="FA6" s="83"/>
      <c r="FB6" s="80" t="str">
        <f>FB1</f>
        <v>Ideal Exklusiv
(Stand 2016-05)</v>
      </c>
      <c r="FC6" s="80" t="str">
        <f>FC1</f>
        <v>Ideal Klassik
(Stand 2016-05)</v>
      </c>
      <c r="FD6" s="92"/>
      <c r="FE6" s="92"/>
      <c r="FF6" s="80" t="str">
        <f>FF1</f>
        <v>Interrisk XXL
(Stand 2013-12)</v>
      </c>
      <c r="FG6" s="80" t="str">
        <f>FG1</f>
        <v>ITL Classic 2000
(Stand 11-1999)</v>
      </c>
      <c r="FH6" s="92"/>
      <c r="FI6" s="80" t="str">
        <f>FI1</f>
        <v>ITL Protect 2000
(Stand 11-1999)</v>
      </c>
      <c r="FJ6" s="92"/>
      <c r="FK6" s="80" t="str">
        <f>FK1</f>
        <v>ITL PHV Business-Police
Stand 2010-01</v>
      </c>
      <c r="FL6" s="80"/>
      <c r="FM6" s="80" t="str">
        <f>FM1</f>
        <v>ITL afm Eurosecure 2011
Stand 07-2011 (05-2012)</v>
      </c>
      <c r="FN6" s="80" t="str">
        <f>FN1</f>
        <v>ITL afm Premium 2011
Stand 07-2011 (05-2012)</v>
      </c>
      <c r="FO6" s="80" t="str">
        <f t="shared" ref="FO6:FP6" si="4">FO1</f>
        <v>ITL afm Eurosecure 2011
(Stand 01-2018)</v>
      </c>
      <c r="FP6" s="80" t="str">
        <f t="shared" si="4"/>
        <v>ITL afm Premium 2011
(Stand 01-2018)</v>
      </c>
      <c r="FQ6" s="80" t="str">
        <f>FQ1</f>
        <v>ITL afm Eurosecure 2011
!!Tarif geschlossen!!</v>
      </c>
      <c r="FR6" s="80" t="str">
        <f>FR1</f>
        <v>ITL afm Premium 2011
!!Tarif geschlossen!!</v>
      </c>
      <c r="FS6" s="92"/>
      <c r="FT6" s="80" t="str">
        <f>FT1</f>
        <v>Janitos Balance
(Stand 2015-10)</v>
      </c>
      <c r="FU6" s="80" t="str">
        <f>FU1</f>
        <v>Janitos Basic
(Stand 2015-10)</v>
      </c>
      <c r="FV6" s="80" t="str">
        <f>FV1</f>
        <v>Janitos Best Selection
(Stand 2015-10)</v>
      </c>
      <c r="FW6" s="92"/>
      <c r="FX6" s="80" t="str">
        <f>FX1</f>
        <v>nat. suisse Komfort
(Stand 2012-01)</v>
      </c>
      <c r="FY6" s="80" t="str">
        <f>FY1</f>
        <v>nat. suisse Premium
(Stand 2012-01)</v>
      </c>
      <c r="FZ6" s="80" t="str">
        <f>FZ1</f>
        <v>NV PrivatPremium 2.0
(Stand 2015-10)</v>
      </c>
      <c r="GA6" s="92"/>
      <c r="GB6" s="80" t="str">
        <f>GB1</f>
        <v>Prokundo Exklusiv
(Stand 2015-05)</v>
      </c>
      <c r="GC6" s="80" t="str">
        <f>GC1</f>
        <v>Prokundo Komfort
(Stand 2015-05)</v>
      </c>
      <c r="GD6" s="92"/>
      <c r="GE6" s="92"/>
      <c r="GF6" s="21"/>
      <c r="GG6" s="21"/>
      <c r="GH6" s="80" t="str">
        <f>GH1</f>
        <v>Provinzial Kompaktschutz
(Stand 2015-09)</v>
      </c>
      <c r="GI6" s="80" t="str">
        <f>GI1</f>
        <v>Provinzial Rundumschutz
(Stand 2015-09)</v>
      </c>
      <c r="GJ6" s="92"/>
      <c r="GK6" s="92"/>
      <c r="GL6" s="80" t="str">
        <f>GL1</f>
        <v>Rhion Plus
(Stand 2016-04)</v>
      </c>
      <c r="GM6" s="80" t="str">
        <f>GM1</f>
        <v>Rhion Standard
(Stand 2016-04)</v>
      </c>
      <c r="GN6" s="80" t="str">
        <f>GN1</f>
        <v>Rhion Premium
(Stand 2016-04)</v>
      </c>
      <c r="GO6" s="92"/>
      <c r="GP6" s="80" t="str">
        <f>GP1</f>
        <v>R+V PrivatPolice
(Stand 2012-07)</v>
      </c>
      <c r="GQ6" s="80" t="str">
        <f>GQ1</f>
        <v>Signal Iduna Optimal
(Stand 2015-01)</v>
      </c>
      <c r="GR6" s="92"/>
      <c r="GS6" s="92"/>
      <c r="GT6" s="21"/>
      <c r="GU6" s="21"/>
      <c r="GV6" s="80" t="str">
        <f>GV1</f>
        <v>SLP Prima
(Stand 2016-01)</v>
      </c>
      <c r="GW6" s="80" t="str">
        <f>GW1</f>
        <v>SLP Prima Plus
(Stand 2016-01)</v>
      </c>
      <c r="GX6" s="80" t="str">
        <f>GX1</f>
        <v>VdVA Classic
(Stand 2015-01)</v>
      </c>
      <c r="GY6" s="80" t="str">
        <f>GY1</f>
        <v>VdVA Exclusiv
(Stand 2015-01)</v>
      </c>
      <c r="GZ6" s="80" t="str">
        <f>GZ1</f>
        <v>VGH
(Stand 2015-07)</v>
      </c>
      <c r="HA6" s="182"/>
      <c r="HB6" s="182"/>
      <c r="HC6" s="182"/>
      <c r="HD6" s="182"/>
      <c r="HE6" s="80" t="str">
        <f>HE1</f>
        <v>VHV Klassik Garant
(Stand 2014)</v>
      </c>
      <c r="HF6" s="80" t="str">
        <f>HF1</f>
        <v>VHV Klassik Garant Exkl.
(Stand 2014)</v>
      </c>
      <c r="HG6" s="80" t="str">
        <f t="shared" ref="HG6" si="5">HG1</f>
        <v>VHV Klassik Garant
(Stand 2017)</v>
      </c>
      <c r="HH6" s="80" t="str">
        <f>HH1</f>
        <v>VHV Klassik Garant Exklusiv
(Stand 2017)</v>
      </c>
      <c r="HI6" s="80" t="str">
        <f>HI1</f>
        <v>VWB 60 Plus Komfort
(Stand 2009-10)</v>
      </c>
      <c r="HJ6" s="80" t="str">
        <f>HJ1</f>
        <v>VWB 60 Plus KomfortPlus
(Stand 2009-10)</v>
      </c>
      <c r="HK6" s="83"/>
      <c r="HL6" s="80" t="str">
        <f>HL1</f>
        <v>Württembergische PremiumSchutz Platinum
(Stand 2014-06)</v>
      </c>
      <c r="HM6" s="16"/>
    </row>
    <row r="7" spans="1:221" ht="22.5" customHeight="1">
      <c r="A7" s="82" t="s">
        <v>165</v>
      </c>
      <c r="B7" s="82"/>
      <c r="C7" s="76" t="s">
        <v>257</v>
      </c>
      <c r="D7" s="42" t="s">
        <v>4559</v>
      </c>
      <c r="E7" s="76" t="s">
        <v>257</v>
      </c>
      <c r="F7" s="42" t="s">
        <v>6623</v>
      </c>
      <c r="G7" s="42" t="s">
        <v>6623</v>
      </c>
      <c r="H7" s="42" t="s">
        <v>4559</v>
      </c>
      <c r="I7" s="42" t="s">
        <v>6303</v>
      </c>
      <c r="J7" s="47" t="s">
        <v>252</v>
      </c>
      <c r="K7" s="47" t="s">
        <v>258</v>
      </c>
      <c r="L7" s="42" t="s">
        <v>6305</v>
      </c>
      <c r="M7" s="42" t="s">
        <v>4560</v>
      </c>
      <c r="N7" s="42" t="s">
        <v>6304</v>
      </c>
      <c r="O7" s="42" t="s">
        <v>258</v>
      </c>
      <c r="P7" s="52" t="s">
        <v>253</v>
      </c>
      <c r="Q7" s="76" t="s">
        <v>253</v>
      </c>
      <c r="R7" s="52" t="s">
        <v>253</v>
      </c>
      <c r="S7" s="76" t="s">
        <v>253</v>
      </c>
      <c r="T7" s="76" t="s">
        <v>257</v>
      </c>
      <c r="U7" s="76" t="s">
        <v>257</v>
      </c>
      <c r="V7" s="76" t="s">
        <v>252</v>
      </c>
      <c r="W7" s="76" t="s">
        <v>252</v>
      </c>
      <c r="X7" s="76" t="s">
        <v>4649</v>
      </c>
      <c r="Y7" s="42" t="s">
        <v>6622</v>
      </c>
      <c r="Z7" s="52" t="s">
        <v>252</v>
      </c>
      <c r="AA7" s="52" t="s">
        <v>252</v>
      </c>
      <c r="AB7" s="52" t="s">
        <v>252</v>
      </c>
      <c r="AC7" s="76" t="s">
        <v>257</v>
      </c>
      <c r="AD7" s="76" t="s">
        <v>4561</v>
      </c>
      <c r="AE7" s="76" t="s">
        <v>259</v>
      </c>
      <c r="AF7" s="76" t="s">
        <v>252</v>
      </c>
      <c r="AG7" s="76" t="s">
        <v>252</v>
      </c>
      <c r="AH7" s="76" t="s">
        <v>4562</v>
      </c>
      <c r="AI7" s="76" t="s">
        <v>6126</v>
      </c>
      <c r="AJ7" s="76" t="s">
        <v>259</v>
      </c>
      <c r="AK7" s="76" t="s">
        <v>259</v>
      </c>
      <c r="AL7" s="42" t="s">
        <v>6839</v>
      </c>
      <c r="AM7" s="76" t="s">
        <v>5225</v>
      </c>
      <c r="AN7" s="76" t="s">
        <v>5817</v>
      </c>
      <c r="AO7" s="42" t="s">
        <v>4617</v>
      </c>
      <c r="AP7" s="42" t="s">
        <v>4617</v>
      </c>
      <c r="AQ7" s="76" t="s">
        <v>252</v>
      </c>
      <c r="AR7" s="42" t="s">
        <v>6949</v>
      </c>
      <c r="AS7" s="42" t="s">
        <v>6949</v>
      </c>
      <c r="AT7" s="42" t="s">
        <v>6949</v>
      </c>
      <c r="AU7" s="76" t="s">
        <v>257</v>
      </c>
      <c r="AV7" s="76" t="s">
        <v>5692</v>
      </c>
      <c r="AW7" s="42" t="s">
        <v>4617</v>
      </c>
      <c r="AX7" s="42" t="s">
        <v>4617</v>
      </c>
      <c r="AY7" s="52" t="s">
        <v>257</v>
      </c>
      <c r="AZ7" s="52" t="s">
        <v>260</v>
      </c>
      <c r="BA7" s="52" t="s">
        <v>260</v>
      </c>
      <c r="BB7" s="76" t="s">
        <v>257</v>
      </c>
      <c r="BC7" s="76" t="s">
        <v>4563</v>
      </c>
      <c r="BD7" s="76" t="s">
        <v>4563</v>
      </c>
      <c r="BE7" s="47" t="s">
        <v>254</v>
      </c>
      <c r="BF7" s="47" t="s">
        <v>257</v>
      </c>
      <c r="BG7" s="42" t="s">
        <v>252</v>
      </c>
      <c r="BH7" s="47" t="s">
        <v>255</v>
      </c>
      <c r="BI7" s="47" t="s">
        <v>252</v>
      </c>
      <c r="BJ7" s="47" t="s">
        <v>252</v>
      </c>
      <c r="BK7" s="42" t="s">
        <v>252</v>
      </c>
      <c r="BL7" s="42" t="s">
        <v>252</v>
      </c>
      <c r="BM7" s="42" t="s">
        <v>4617</v>
      </c>
      <c r="BN7" s="47" t="s">
        <v>256</v>
      </c>
      <c r="BO7" s="42" t="s">
        <v>258</v>
      </c>
      <c r="BP7" s="42" t="s">
        <v>258</v>
      </c>
      <c r="BQ7" s="42" t="s">
        <v>258</v>
      </c>
      <c r="BR7" s="42" t="s">
        <v>258</v>
      </c>
      <c r="BS7" s="42" t="s">
        <v>258</v>
      </c>
      <c r="BT7" s="47" t="s">
        <v>259</v>
      </c>
      <c r="BU7" s="47" t="s">
        <v>258</v>
      </c>
      <c r="BV7" s="42" t="s">
        <v>4863</v>
      </c>
      <c r="BW7" s="42" t="s">
        <v>4617</v>
      </c>
      <c r="BX7" s="76" t="s">
        <v>258</v>
      </c>
      <c r="BY7" s="76" t="s">
        <v>258</v>
      </c>
      <c r="BZ7" s="76" t="s">
        <v>258</v>
      </c>
      <c r="CA7" s="42" t="s">
        <v>4617</v>
      </c>
      <c r="CB7" s="76" t="s">
        <v>259</v>
      </c>
      <c r="CC7" s="42" t="s">
        <v>4564</v>
      </c>
      <c r="CD7" s="42" t="s">
        <v>4564</v>
      </c>
      <c r="CE7" s="47" t="s">
        <v>347</v>
      </c>
      <c r="CF7" s="28" t="s">
        <v>258</v>
      </c>
      <c r="CG7" s="28" t="s">
        <v>258</v>
      </c>
      <c r="CH7" s="28" t="s">
        <v>252</v>
      </c>
      <c r="CI7" s="28" t="s">
        <v>252</v>
      </c>
      <c r="CJ7" s="28" t="s">
        <v>242</v>
      </c>
      <c r="CK7" s="28" t="s">
        <v>252</v>
      </c>
      <c r="CL7" s="28" t="s">
        <v>257</v>
      </c>
      <c r="CM7" s="28" t="s">
        <v>259</v>
      </c>
      <c r="CN7" s="42" t="s">
        <v>8007</v>
      </c>
      <c r="CO7" s="42" t="s">
        <v>8007</v>
      </c>
      <c r="CP7" s="28" t="s">
        <v>242</v>
      </c>
      <c r="CQ7" s="28" t="s">
        <v>242</v>
      </c>
      <c r="CR7" s="28" t="s">
        <v>242</v>
      </c>
      <c r="CS7" s="28" t="s">
        <v>257</v>
      </c>
      <c r="CT7" s="28" t="s">
        <v>257</v>
      </c>
      <c r="CU7" s="28" t="s">
        <v>257</v>
      </c>
      <c r="CV7" s="28" t="s">
        <v>257</v>
      </c>
      <c r="CW7" s="54" t="s">
        <v>258</v>
      </c>
      <c r="CX7" s="73" t="s">
        <v>258</v>
      </c>
      <c r="CY7" s="73" t="s">
        <v>258</v>
      </c>
      <c r="CZ7" s="170" t="s">
        <v>258</v>
      </c>
      <c r="DA7" s="42" t="s">
        <v>252</v>
      </c>
      <c r="DB7" s="47" t="s">
        <v>243</v>
      </c>
      <c r="DC7" s="47" t="s">
        <v>347</v>
      </c>
      <c r="DD7" s="47" t="s">
        <v>244</v>
      </c>
      <c r="DE7" s="47" t="s">
        <v>380</v>
      </c>
      <c r="DF7" s="42" t="s">
        <v>259</v>
      </c>
      <c r="DG7" s="47" t="s">
        <v>380</v>
      </c>
      <c r="DH7" s="42" t="s">
        <v>4565</v>
      </c>
      <c r="DI7" s="47" t="s">
        <v>252</v>
      </c>
      <c r="DJ7" s="47" t="s">
        <v>252</v>
      </c>
      <c r="DK7" s="47" t="s">
        <v>252</v>
      </c>
      <c r="DL7" s="47" t="s">
        <v>258</v>
      </c>
      <c r="DM7" s="47" t="s">
        <v>260</v>
      </c>
      <c r="DN7" s="42" t="s">
        <v>260</v>
      </c>
      <c r="DO7" s="42" t="s">
        <v>5708</v>
      </c>
      <c r="DP7" s="42" t="s">
        <v>5018</v>
      </c>
      <c r="DQ7" s="52" t="s">
        <v>312</v>
      </c>
      <c r="DR7" s="47" t="s">
        <v>145</v>
      </c>
      <c r="DS7" s="47" t="s">
        <v>145</v>
      </c>
      <c r="DT7" s="47" t="s">
        <v>145</v>
      </c>
      <c r="DU7" s="47" t="s">
        <v>145</v>
      </c>
      <c r="DV7" s="42" t="s">
        <v>145</v>
      </c>
      <c r="DW7" s="42" t="s">
        <v>145</v>
      </c>
      <c r="DX7" s="42" t="s">
        <v>145</v>
      </c>
      <c r="DY7" s="42" t="s">
        <v>145</v>
      </c>
      <c r="DZ7" s="42" t="s">
        <v>5454</v>
      </c>
      <c r="EA7" s="42" t="s">
        <v>5454</v>
      </c>
      <c r="EB7" s="42" t="s">
        <v>5018</v>
      </c>
      <c r="EC7" s="42" t="s">
        <v>5018</v>
      </c>
      <c r="ED7" s="42" t="s">
        <v>5454</v>
      </c>
      <c r="EE7" s="42" t="s">
        <v>5454</v>
      </c>
      <c r="EF7" s="42" t="s">
        <v>5018</v>
      </c>
      <c r="EG7" s="42" t="s">
        <v>5018</v>
      </c>
      <c r="EH7" s="76" t="s">
        <v>6010</v>
      </c>
      <c r="EI7" s="76" t="s">
        <v>6009</v>
      </c>
      <c r="EJ7" s="76" t="s">
        <v>6008</v>
      </c>
      <c r="EK7" s="76" t="s">
        <v>6008</v>
      </c>
      <c r="EL7" s="76" t="s">
        <v>6009</v>
      </c>
      <c r="EM7" s="76" t="s">
        <v>6008</v>
      </c>
      <c r="EN7" s="76" t="s">
        <v>6010</v>
      </c>
      <c r="EO7" s="76" t="s">
        <v>6008</v>
      </c>
      <c r="EP7" s="42" t="s">
        <v>8063</v>
      </c>
      <c r="EQ7" s="42" t="s">
        <v>405</v>
      </c>
      <c r="ER7" s="42" t="s">
        <v>8063</v>
      </c>
      <c r="ES7" s="42" t="s">
        <v>405</v>
      </c>
      <c r="ET7" s="42" t="s">
        <v>405</v>
      </c>
      <c r="EU7" s="42" t="s">
        <v>405</v>
      </c>
      <c r="EV7" s="42" t="s">
        <v>405</v>
      </c>
      <c r="EW7" s="42" t="s">
        <v>405</v>
      </c>
      <c r="EX7" s="42" t="s">
        <v>405</v>
      </c>
      <c r="EY7" s="42" t="s">
        <v>405</v>
      </c>
      <c r="EZ7" s="52" t="s">
        <v>252</v>
      </c>
      <c r="FA7" s="52" t="s">
        <v>252</v>
      </c>
      <c r="FB7" s="76" t="s">
        <v>5738</v>
      </c>
      <c r="FC7" s="76" t="s">
        <v>252</v>
      </c>
      <c r="FD7" s="42" t="s">
        <v>2922</v>
      </c>
      <c r="FE7" s="42" t="s">
        <v>3053</v>
      </c>
      <c r="FF7" s="42" t="s">
        <v>3053</v>
      </c>
      <c r="FG7" s="76" t="s">
        <v>3639</v>
      </c>
      <c r="FH7" s="47" t="s">
        <v>254</v>
      </c>
      <c r="FI7" s="76" t="s">
        <v>3639</v>
      </c>
      <c r="FJ7" s="47" t="s">
        <v>257</v>
      </c>
      <c r="FK7" s="76" t="s">
        <v>257</v>
      </c>
      <c r="FL7" s="52" t="s">
        <v>252</v>
      </c>
      <c r="FM7" s="76" t="s">
        <v>252</v>
      </c>
      <c r="FN7" s="42" t="s">
        <v>259</v>
      </c>
      <c r="FO7" s="76" t="s">
        <v>252</v>
      </c>
      <c r="FP7" s="42" t="s">
        <v>259</v>
      </c>
      <c r="FQ7" s="76" t="s">
        <v>252</v>
      </c>
      <c r="FR7" s="42" t="s">
        <v>259</v>
      </c>
      <c r="FS7" s="52" t="s">
        <v>257</v>
      </c>
      <c r="FT7" s="177" t="s">
        <v>4566</v>
      </c>
      <c r="FU7" s="76" t="s">
        <v>4566</v>
      </c>
      <c r="FV7" s="76" t="s">
        <v>4566</v>
      </c>
      <c r="FW7" s="47" t="s">
        <v>275</v>
      </c>
      <c r="FX7" s="76" t="s">
        <v>257</v>
      </c>
      <c r="FY7" s="42" t="s">
        <v>252</v>
      </c>
      <c r="FZ7" s="42" t="s">
        <v>4567</v>
      </c>
      <c r="GA7" s="47" t="s">
        <v>257</v>
      </c>
      <c r="GB7" s="42" t="s">
        <v>258</v>
      </c>
      <c r="GC7" s="42" t="s">
        <v>252</v>
      </c>
      <c r="GD7" s="47" t="s">
        <v>276</v>
      </c>
      <c r="GE7" s="47" t="s">
        <v>276</v>
      </c>
      <c r="GF7" s="42" t="s">
        <v>276</v>
      </c>
      <c r="GG7" s="42" t="s">
        <v>276</v>
      </c>
      <c r="GH7" s="42" t="s">
        <v>5158</v>
      </c>
      <c r="GI7" s="42" t="s">
        <v>5158</v>
      </c>
      <c r="GJ7" s="47" t="s">
        <v>312</v>
      </c>
      <c r="GK7" s="47" t="s">
        <v>312</v>
      </c>
      <c r="GL7" s="42" t="s">
        <v>5777</v>
      </c>
      <c r="GM7" s="42" t="s">
        <v>5777</v>
      </c>
      <c r="GN7" s="42" t="s">
        <v>5778</v>
      </c>
      <c r="GO7" s="47" t="s">
        <v>252</v>
      </c>
      <c r="GP7" s="42" t="s">
        <v>258</v>
      </c>
      <c r="GQ7" s="176" t="s">
        <v>257</v>
      </c>
      <c r="GR7" s="47" t="s">
        <v>252</v>
      </c>
      <c r="GS7" s="47" t="s">
        <v>259</v>
      </c>
      <c r="GT7" s="42" t="s">
        <v>260</v>
      </c>
      <c r="GU7" s="42" t="s">
        <v>4568</v>
      </c>
      <c r="GV7" s="42" t="s">
        <v>252</v>
      </c>
      <c r="GW7" s="42" t="s">
        <v>259</v>
      </c>
      <c r="GX7" s="42" t="s">
        <v>252</v>
      </c>
      <c r="GY7" s="42" t="s">
        <v>258</v>
      </c>
      <c r="GZ7" s="42" t="s">
        <v>5809</v>
      </c>
      <c r="HA7" s="55" t="s">
        <v>252</v>
      </c>
      <c r="HB7" s="55" t="s">
        <v>260</v>
      </c>
      <c r="HC7" s="57" t="s">
        <v>252</v>
      </c>
      <c r="HD7" s="76" t="s">
        <v>4563</v>
      </c>
      <c r="HE7" s="57" t="s">
        <v>4591</v>
      </c>
      <c r="HF7" s="76" t="s">
        <v>4563</v>
      </c>
      <c r="HG7" s="57" t="s">
        <v>252</v>
      </c>
      <c r="HH7" s="76" t="s">
        <v>5872</v>
      </c>
      <c r="HI7" s="76" t="s">
        <v>252</v>
      </c>
      <c r="HJ7" s="76" t="s">
        <v>4569</v>
      </c>
      <c r="HK7" s="52" t="s">
        <v>252</v>
      </c>
      <c r="HL7" s="76" t="s">
        <v>260</v>
      </c>
      <c r="HM7" s="76" t="s">
        <v>312</v>
      </c>
    </row>
    <row r="8" spans="1:221" ht="11.25" customHeight="1">
      <c r="A8" s="86" t="s">
        <v>435</v>
      </c>
      <c r="B8" s="86"/>
      <c r="C8" s="63" t="s">
        <v>701</v>
      </c>
      <c r="D8" s="63" t="s">
        <v>701</v>
      </c>
      <c r="E8" s="63" t="s">
        <v>701</v>
      </c>
      <c r="F8" s="63" t="s">
        <v>701</v>
      </c>
      <c r="G8" s="63" t="s">
        <v>701</v>
      </c>
      <c r="H8" s="63" t="s">
        <v>701</v>
      </c>
      <c r="I8" s="63" t="s">
        <v>6300</v>
      </c>
      <c r="J8" s="62"/>
      <c r="K8" s="62" t="s">
        <v>551</v>
      </c>
      <c r="L8" s="63" t="s">
        <v>6300</v>
      </c>
      <c r="M8" s="62" t="s">
        <v>551</v>
      </c>
      <c r="N8" s="63" t="s">
        <v>6300</v>
      </c>
      <c r="O8" s="62" t="s">
        <v>551</v>
      </c>
      <c r="P8" s="63"/>
      <c r="Q8" s="63" t="s">
        <v>551</v>
      </c>
      <c r="R8" s="63"/>
      <c r="S8" s="63" t="s">
        <v>551</v>
      </c>
      <c r="T8" s="63" t="s">
        <v>701</v>
      </c>
      <c r="U8" s="63" t="s">
        <v>6411</v>
      </c>
      <c r="V8" s="63" t="s">
        <v>701</v>
      </c>
      <c r="W8" s="63" t="s">
        <v>6412</v>
      </c>
      <c r="X8" s="63" t="s">
        <v>701</v>
      </c>
      <c r="Y8" s="63" t="s">
        <v>6413</v>
      </c>
      <c r="Z8" s="63" t="s">
        <v>551</v>
      </c>
      <c r="AA8" s="63" t="s">
        <v>551</v>
      </c>
      <c r="AB8" s="63" t="s">
        <v>551</v>
      </c>
      <c r="AC8" s="63" t="s">
        <v>2359</v>
      </c>
      <c r="AD8" s="63" t="s">
        <v>2359</v>
      </c>
      <c r="AE8" s="63" t="s">
        <v>2359</v>
      </c>
      <c r="AF8" s="63"/>
      <c r="AG8" s="63"/>
      <c r="AH8" s="63"/>
      <c r="AI8" s="63"/>
      <c r="AJ8" s="200" t="s">
        <v>6801</v>
      </c>
      <c r="AK8" s="63" t="s">
        <v>701</v>
      </c>
      <c r="AL8" s="63" t="s">
        <v>701</v>
      </c>
      <c r="AM8" s="63" t="s">
        <v>701</v>
      </c>
      <c r="AN8" s="63" t="s">
        <v>5826</v>
      </c>
      <c r="AO8" s="63" t="s">
        <v>6844</v>
      </c>
      <c r="AP8" s="63" t="s">
        <v>701</v>
      </c>
      <c r="AQ8" s="63" t="s">
        <v>701</v>
      </c>
      <c r="AR8" s="63" t="s">
        <v>6945</v>
      </c>
      <c r="AS8" s="63"/>
      <c r="AT8" s="63"/>
      <c r="AU8" s="63" t="s">
        <v>701</v>
      </c>
      <c r="AV8" s="63" t="s">
        <v>701</v>
      </c>
      <c r="AW8" s="63" t="s">
        <v>7052</v>
      </c>
      <c r="AX8" s="63" t="s">
        <v>7052</v>
      </c>
      <c r="AY8" s="63" t="s">
        <v>1217</v>
      </c>
      <c r="AZ8" s="63" t="s">
        <v>1217</v>
      </c>
      <c r="BA8" s="63" t="s">
        <v>1217</v>
      </c>
      <c r="BB8" s="63" t="s">
        <v>1217</v>
      </c>
      <c r="BC8" s="63" t="s">
        <v>1217</v>
      </c>
      <c r="BD8" s="63" t="s">
        <v>1217</v>
      </c>
      <c r="BE8" s="62"/>
      <c r="BF8" s="62" t="s">
        <v>701</v>
      </c>
      <c r="BG8" s="63" t="s">
        <v>2115</v>
      </c>
      <c r="BH8" s="62"/>
      <c r="BI8" s="62" t="s">
        <v>701</v>
      </c>
      <c r="BJ8" s="62" t="s">
        <v>701</v>
      </c>
      <c r="BK8" s="62" t="s">
        <v>2115</v>
      </c>
      <c r="BL8" s="63" t="s">
        <v>2115</v>
      </c>
      <c r="BM8" s="63" t="s">
        <v>2115</v>
      </c>
      <c r="BN8" s="62"/>
      <c r="BO8" s="63" t="s">
        <v>2115</v>
      </c>
      <c r="BP8" s="62" t="s">
        <v>701</v>
      </c>
      <c r="BQ8" s="62" t="s">
        <v>701</v>
      </c>
      <c r="BR8" s="62" t="s">
        <v>2115</v>
      </c>
      <c r="BS8" s="63" t="s">
        <v>2115</v>
      </c>
      <c r="BT8" s="62" t="s">
        <v>701</v>
      </c>
      <c r="BU8" s="62" t="s">
        <v>701</v>
      </c>
      <c r="BV8" s="62" t="s">
        <v>2115</v>
      </c>
      <c r="BW8" s="63" t="s">
        <v>2115</v>
      </c>
      <c r="BX8" s="63" t="s">
        <v>2115</v>
      </c>
      <c r="BY8" s="63" t="s">
        <v>701</v>
      </c>
      <c r="BZ8" s="63" t="s">
        <v>701</v>
      </c>
      <c r="CA8" s="63" t="s">
        <v>2115</v>
      </c>
      <c r="CB8" s="63" t="s">
        <v>701</v>
      </c>
      <c r="CC8" s="63" t="s">
        <v>2115</v>
      </c>
      <c r="CD8" s="63" t="s">
        <v>701</v>
      </c>
      <c r="CE8" s="62"/>
      <c r="CF8" s="62" t="s">
        <v>701</v>
      </c>
      <c r="CG8" s="62" t="s">
        <v>701</v>
      </c>
      <c r="CH8" s="64"/>
      <c r="CI8" s="64"/>
      <c r="CJ8" s="64"/>
      <c r="CK8" s="62" t="s">
        <v>701</v>
      </c>
      <c r="CL8" s="62" t="s">
        <v>701</v>
      </c>
      <c r="CM8" s="62" t="s">
        <v>701</v>
      </c>
      <c r="CN8" s="63" t="s">
        <v>8008</v>
      </c>
      <c r="CO8" s="63" t="s">
        <v>8008</v>
      </c>
      <c r="CP8" s="64" t="s">
        <v>983</v>
      </c>
      <c r="CQ8" s="64" t="s">
        <v>983</v>
      </c>
      <c r="CR8" s="64" t="s">
        <v>4411</v>
      </c>
      <c r="CS8" s="64"/>
      <c r="CT8" s="62" t="s">
        <v>2115</v>
      </c>
      <c r="CU8" s="62" t="s">
        <v>2115</v>
      </c>
      <c r="CV8" s="62" t="s">
        <v>2115</v>
      </c>
      <c r="CW8" s="65"/>
      <c r="CX8" s="62" t="s">
        <v>2115</v>
      </c>
      <c r="CY8" s="62" t="s">
        <v>2115</v>
      </c>
      <c r="CZ8" s="62" t="s">
        <v>2115</v>
      </c>
      <c r="DA8" s="62" t="s">
        <v>983</v>
      </c>
      <c r="DB8" s="62"/>
      <c r="DC8" s="62" t="s">
        <v>983</v>
      </c>
      <c r="DD8" s="62"/>
      <c r="DE8" s="62" t="s">
        <v>983</v>
      </c>
      <c r="DF8" s="62" t="s">
        <v>983</v>
      </c>
      <c r="DG8" s="62" t="s">
        <v>983</v>
      </c>
      <c r="DH8" s="62" t="s">
        <v>4524</v>
      </c>
      <c r="DI8" s="62" t="s">
        <v>551</v>
      </c>
      <c r="DJ8" s="62" t="s">
        <v>551</v>
      </c>
      <c r="DK8" s="62" t="s">
        <v>551</v>
      </c>
      <c r="DL8" s="62" t="s">
        <v>701</v>
      </c>
      <c r="DM8" s="62" t="s">
        <v>2164</v>
      </c>
      <c r="DN8" s="62" t="s">
        <v>3567</v>
      </c>
      <c r="DO8" s="62" t="s">
        <v>983</v>
      </c>
      <c r="DP8" s="62" t="s">
        <v>983</v>
      </c>
      <c r="DQ8" s="62" t="s">
        <v>701</v>
      </c>
      <c r="DR8" s="62"/>
      <c r="DS8" s="62"/>
      <c r="DT8" s="62"/>
      <c r="DU8" s="62"/>
      <c r="DV8" s="62" t="s">
        <v>983</v>
      </c>
      <c r="DW8" s="62" t="s">
        <v>983</v>
      </c>
      <c r="DX8" s="62" t="s">
        <v>983</v>
      </c>
      <c r="DY8" s="62" t="s">
        <v>983</v>
      </c>
      <c r="DZ8" s="62" t="s">
        <v>983</v>
      </c>
      <c r="EA8" s="62" t="s">
        <v>983</v>
      </c>
      <c r="EB8" s="62" t="s">
        <v>983</v>
      </c>
      <c r="EC8" s="62" t="s">
        <v>983</v>
      </c>
      <c r="ED8" s="62" t="s">
        <v>983</v>
      </c>
      <c r="EE8" s="62" t="s">
        <v>983</v>
      </c>
      <c r="EF8" s="62" t="s">
        <v>983</v>
      </c>
      <c r="EG8" s="62" t="s">
        <v>983</v>
      </c>
      <c r="EH8" s="62" t="s">
        <v>983</v>
      </c>
      <c r="EI8" s="62" t="s">
        <v>983</v>
      </c>
      <c r="EJ8" s="62" t="s">
        <v>983</v>
      </c>
      <c r="EK8" s="62" t="s">
        <v>983</v>
      </c>
      <c r="EL8" s="62" t="s">
        <v>983</v>
      </c>
      <c r="EM8" s="62" t="s">
        <v>983</v>
      </c>
      <c r="EN8" s="62" t="s">
        <v>983</v>
      </c>
      <c r="EO8" s="62" t="s">
        <v>983</v>
      </c>
      <c r="EP8" s="66" t="s">
        <v>8066</v>
      </c>
      <c r="EQ8" s="66"/>
      <c r="ER8" s="66" t="s">
        <v>8066</v>
      </c>
      <c r="ES8" s="66"/>
      <c r="ET8" s="66" t="s">
        <v>3378</v>
      </c>
      <c r="EU8" s="66" t="s">
        <v>3378</v>
      </c>
      <c r="EV8" s="66" t="s">
        <v>4367</v>
      </c>
      <c r="EW8" s="66" t="s">
        <v>4367</v>
      </c>
      <c r="EX8" s="66" t="s">
        <v>4367</v>
      </c>
      <c r="EY8" s="66" t="s">
        <v>4367</v>
      </c>
      <c r="EZ8" s="62" t="s">
        <v>624</v>
      </c>
      <c r="FA8" s="62" t="s">
        <v>624</v>
      </c>
      <c r="FB8" s="62" t="s">
        <v>624</v>
      </c>
      <c r="FC8" s="62" t="s">
        <v>624</v>
      </c>
      <c r="FD8" s="66"/>
      <c r="FE8" s="66" t="s">
        <v>551</v>
      </c>
      <c r="FF8" s="66" t="s">
        <v>551</v>
      </c>
      <c r="FG8" s="63" t="s">
        <v>3640</v>
      </c>
      <c r="FH8" s="62"/>
      <c r="FI8" s="63" t="s">
        <v>3640</v>
      </c>
      <c r="FJ8" s="62"/>
      <c r="FK8" s="62" t="s">
        <v>2542</v>
      </c>
      <c r="FL8" s="63"/>
      <c r="FM8" s="63" t="s">
        <v>2452</v>
      </c>
      <c r="FN8" s="63" t="s">
        <v>2452</v>
      </c>
      <c r="FO8" s="63" t="s">
        <v>7716</v>
      </c>
      <c r="FP8" s="63" t="s">
        <v>7719</v>
      </c>
      <c r="FQ8" s="63" t="s">
        <v>7716</v>
      </c>
      <c r="FR8" s="63" t="s">
        <v>7719</v>
      </c>
      <c r="FS8" s="63" t="s">
        <v>3987</v>
      </c>
      <c r="FT8" s="63" t="s">
        <v>551</v>
      </c>
      <c r="FU8" s="63" t="s">
        <v>551</v>
      </c>
      <c r="FV8" s="63" t="s">
        <v>551</v>
      </c>
      <c r="FW8" s="62"/>
      <c r="FX8" s="63" t="s">
        <v>983</v>
      </c>
      <c r="FY8" s="62" t="s">
        <v>983</v>
      </c>
      <c r="FZ8" s="62" t="s">
        <v>551</v>
      </c>
      <c r="GA8" s="62" t="s">
        <v>1330</v>
      </c>
      <c r="GB8" s="62" t="s">
        <v>701</v>
      </c>
      <c r="GC8" s="62" t="s">
        <v>701</v>
      </c>
      <c r="GD8" s="62" t="s">
        <v>551</v>
      </c>
      <c r="GE8" s="62" t="s">
        <v>551</v>
      </c>
      <c r="GF8" s="62" t="s">
        <v>551</v>
      </c>
      <c r="GG8" s="62" t="s">
        <v>551</v>
      </c>
      <c r="GH8" s="62" t="s">
        <v>551</v>
      </c>
      <c r="GI8" s="62" t="s">
        <v>551</v>
      </c>
      <c r="GJ8" s="62"/>
      <c r="GK8" s="62"/>
      <c r="GL8" s="62" t="s">
        <v>551</v>
      </c>
      <c r="GM8" s="62" t="s">
        <v>551</v>
      </c>
      <c r="GN8" s="62" t="s">
        <v>551</v>
      </c>
      <c r="GO8" s="62"/>
      <c r="GP8" s="62" t="s">
        <v>2115</v>
      </c>
      <c r="GQ8" s="62" t="s">
        <v>2921</v>
      </c>
      <c r="GR8" s="62"/>
      <c r="GS8" s="62"/>
      <c r="GT8" s="62" t="s">
        <v>983</v>
      </c>
      <c r="GU8" s="62" t="s">
        <v>983</v>
      </c>
      <c r="GV8" s="62" t="s">
        <v>983</v>
      </c>
      <c r="GW8" s="62" t="s">
        <v>983</v>
      </c>
      <c r="GX8" s="62" t="s">
        <v>983</v>
      </c>
      <c r="GY8" s="62" t="s">
        <v>983</v>
      </c>
      <c r="GZ8" s="62"/>
      <c r="HA8" s="67"/>
      <c r="HB8" s="67"/>
      <c r="HC8" s="67" t="s">
        <v>2984</v>
      </c>
      <c r="HD8" s="67" t="s">
        <v>2984</v>
      </c>
      <c r="HE8" s="67" t="s">
        <v>2984</v>
      </c>
      <c r="HF8" s="67" t="s">
        <v>2984</v>
      </c>
      <c r="HG8" s="62" t="s">
        <v>983</v>
      </c>
      <c r="HH8" s="62" t="s">
        <v>983</v>
      </c>
      <c r="HI8" s="62" t="s">
        <v>2115</v>
      </c>
      <c r="HJ8" s="62" t="s">
        <v>2115</v>
      </c>
      <c r="HK8" s="62" t="s">
        <v>551</v>
      </c>
      <c r="HL8" s="62" t="s">
        <v>551</v>
      </c>
      <c r="HM8" s="62" t="s">
        <v>3287</v>
      </c>
    </row>
    <row r="9" spans="1:221" ht="22.5" customHeight="1">
      <c r="A9" s="82" t="s">
        <v>66</v>
      </c>
      <c r="B9" s="82"/>
      <c r="C9" s="52" t="s">
        <v>84</v>
      </c>
      <c r="D9" s="52" t="s">
        <v>84</v>
      </c>
      <c r="E9" s="52" t="s">
        <v>6302</v>
      </c>
      <c r="F9" s="52" t="s">
        <v>6302</v>
      </c>
      <c r="G9" s="52" t="s">
        <v>6302</v>
      </c>
      <c r="H9" s="52" t="s">
        <v>84</v>
      </c>
      <c r="I9" s="52" t="s">
        <v>6302</v>
      </c>
      <c r="J9" s="52" t="s">
        <v>84</v>
      </c>
      <c r="K9" s="52" t="s">
        <v>84</v>
      </c>
      <c r="L9" s="52" t="s">
        <v>6302</v>
      </c>
      <c r="M9" s="52" t="s">
        <v>84</v>
      </c>
      <c r="N9" s="52" t="s">
        <v>6302</v>
      </c>
      <c r="O9" s="52" t="s">
        <v>84</v>
      </c>
      <c r="P9" s="53" t="s">
        <v>91</v>
      </c>
      <c r="Q9" s="43" t="s">
        <v>91</v>
      </c>
      <c r="R9" s="52" t="s">
        <v>84</v>
      </c>
      <c r="S9" s="52" t="s">
        <v>84</v>
      </c>
      <c r="T9" s="52" t="s">
        <v>84</v>
      </c>
      <c r="U9" s="76" t="s">
        <v>6410</v>
      </c>
      <c r="V9" s="52" t="s">
        <v>84</v>
      </c>
      <c r="W9" s="52" t="s">
        <v>6424</v>
      </c>
      <c r="X9" s="52" t="s">
        <v>84</v>
      </c>
      <c r="Y9" s="52" t="s">
        <v>6424</v>
      </c>
      <c r="Z9" s="47" t="s">
        <v>84</v>
      </c>
      <c r="AA9" s="47" t="s">
        <v>84</v>
      </c>
      <c r="AB9" s="47" t="s">
        <v>84</v>
      </c>
      <c r="AC9" s="52" t="s">
        <v>84</v>
      </c>
      <c r="AD9" s="52" t="s">
        <v>84</v>
      </c>
      <c r="AE9" s="52" t="s">
        <v>84</v>
      </c>
      <c r="AF9" s="52" t="s">
        <v>84</v>
      </c>
      <c r="AG9" s="52" t="s">
        <v>84</v>
      </c>
      <c r="AH9" s="52" t="s">
        <v>84</v>
      </c>
      <c r="AI9" s="52" t="s">
        <v>84</v>
      </c>
      <c r="AJ9" s="52" t="s">
        <v>6424</v>
      </c>
      <c r="AK9" s="47" t="s">
        <v>84</v>
      </c>
      <c r="AL9" s="52" t="s">
        <v>6424</v>
      </c>
      <c r="AM9" s="47" t="s">
        <v>84</v>
      </c>
      <c r="AN9" s="47" t="s">
        <v>84</v>
      </c>
      <c r="AO9" s="52" t="s">
        <v>6424</v>
      </c>
      <c r="AP9" s="47" t="s">
        <v>84</v>
      </c>
      <c r="AQ9" s="76" t="s">
        <v>252</v>
      </c>
      <c r="AR9" s="52" t="s">
        <v>6424</v>
      </c>
      <c r="AS9" s="52" t="s">
        <v>6424</v>
      </c>
      <c r="AT9" s="52" t="s">
        <v>6424</v>
      </c>
      <c r="AU9" s="52">
        <v>250000</v>
      </c>
      <c r="AV9" s="76" t="s">
        <v>348</v>
      </c>
      <c r="AW9" s="76" t="s">
        <v>348</v>
      </c>
      <c r="AX9" s="76" t="s">
        <v>348</v>
      </c>
      <c r="AY9" s="76" t="s">
        <v>348</v>
      </c>
      <c r="AZ9" s="76" t="s">
        <v>348</v>
      </c>
      <c r="BA9" s="76" t="s">
        <v>348</v>
      </c>
      <c r="BB9" s="76" t="s">
        <v>348</v>
      </c>
      <c r="BC9" s="76" t="s">
        <v>348</v>
      </c>
      <c r="BD9" s="76" t="s">
        <v>348</v>
      </c>
      <c r="BE9" s="47" t="s">
        <v>158</v>
      </c>
      <c r="BF9" s="47" t="s">
        <v>158</v>
      </c>
      <c r="BG9" s="52" t="s">
        <v>6424</v>
      </c>
      <c r="BH9" s="47" t="s">
        <v>84</v>
      </c>
      <c r="BI9" s="47" t="s">
        <v>84</v>
      </c>
      <c r="BJ9" s="47" t="s">
        <v>84</v>
      </c>
      <c r="BK9" s="47" t="s">
        <v>84</v>
      </c>
      <c r="BL9" s="47" t="s">
        <v>84</v>
      </c>
      <c r="BM9" s="52" t="s">
        <v>6424</v>
      </c>
      <c r="BN9" s="47" t="s">
        <v>84</v>
      </c>
      <c r="BO9" s="52" t="s">
        <v>6424</v>
      </c>
      <c r="BP9" s="47" t="s">
        <v>84</v>
      </c>
      <c r="BQ9" s="47" t="s">
        <v>84</v>
      </c>
      <c r="BR9" s="47" t="s">
        <v>84</v>
      </c>
      <c r="BS9" s="47" t="s">
        <v>84</v>
      </c>
      <c r="BT9" s="47" t="s">
        <v>84</v>
      </c>
      <c r="BU9" s="47" t="s">
        <v>84</v>
      </c>
      <c r="BV9" s="47" t="s">
        <v>84</v>
      </c>
      <c r="BW9" s="47" t="s">
        <v>84</v>
      </c>
      <c r="BX9" s="52" t="s">
        <v>6424</v>
      </c>
      <c r="BY9" s="52" t="s">
        <v>84</v>
      </c>
      <c r="BZ9" s="52" t="s">
        <v>84</v>
      </c>
      <c r="CA9" s="52" t="s">
        <v>6424</v>
      </c>
      <c r="CB9" s="52" t="s">
        <v>84</v>
      </c>
      <c r="CC9" s="52" t="s">
        <v>6424</v>
      </c>
      <c r="CD9" s="52" t="s">
        <v>84</v>
      </c>
      <c r="CE9" s="42" t="s">
        <v>354</v>
      </c>
      <c r="CF9" s="28" t="s">
        <v>84</v>
      </c>
      <c r="CG9" s="28" t="s">
        <v>84</v>
      </c>
      <c r="CH9" s="28" t="s">
        <v>84</v>
      </c>
      <c r="CI9" s="28" t="s">
        <v>84</v>
      </c>
      <c r="CJ9" s="28" t="s">
        <v>245</v>
      </c>
      <c r="CK9" s="52" t="s">
        <v>6424</v>
      </c>
      <c r="CL9" s="52" t="s">
        <v>6424</v>
      </c>
      <c r="CM9" s="52" t="s">
        <v>6424</v>
      </c>
      <c r="CN9" s="52" t="s">
        <v>6424</v>
      </c>
      <c r="CO9" s="52" t="s">
        <v>6424</v>
      </c>
      <c r="CP9" s="28" t="s">
        <v>245</v>
      </c>
      <c r="CQ9" s="28" t="s">
        <v>245</v>
      </c>
      <c r="CR9" s="28" t="s">
        <v>84</v>
      </c>
      <c r="CS9" s="28" t="s">
        <v>84</v>
      </c>
      <c r="CT9" s="28" t="s">
        <v>84</v>
      </c>
      <c r="CU9" s="28" t="s">
        <v>84</v>
      </c>
      <c r="CV9" s="28" t="s">
        <v>84</v>
      </c>
      <c r="CW9" s="28" t="s">
        <v>84</v>
      </c>
      <c r="CX9" s="28" t="s">
        <v>84</v>
      </c>
      <c r="CY9" s="28" t="s">
        <v>84</v>
      </c>
      <c r="CZ9" s="28" t="s">
        <v>84</v>
      </c>
      <c r="DA9" s="47" t="s">
        <v>84</v>
      </c>
      <c r="DB9" s="47" t="s">
        <v>84</v>
      </c>
      <c r="DC9" s="47" t="s">
        <v>84</v>
      </c>
      <c r="DD9" s="47" t="s">
        <v>84</v>
      </c>
      <c r="DE9" s="47" t="s">
        <v>84</v>
      </c>
      <c r="DF9" s="47" t="s">
        <v>84</v>
      </c>
      <c r="DG9" s="47" t="s">
        <v>84</v>
      </c>
      <c r="DH9" s="47" t="s">
        <v>84</v>
      </c>
      <c r="DI9" s="56" t="s">
        <v>84</v>
      </c>
      <c r="DJ9" s="56" t="s">
        <v>84</v>
      </c>
      <c r="DK9" s="56" t="s">
        <v>84</v>
      </c>
      <c r="DL9" s="52" t="s">
        <v>84</v>
      </c>
      <c r="DM9" s="52" t="s">
        <v>84</v>
      </c>
      <c r="DN9" s="52" t="s">
        <v>84</v>
      </c>
      <c r="DO9" s="47" t="s">
        <v>84</v>
      </c>
      <c r="DP9" s="47" t="s">
        <v>84</v>
      </c>
      <c r="DQ9" s="43" t="s">
        <v>84</v>
      </c>
      <c r="DR9" s="47" t="s">
        <v>84</v>
      </c>
      <c r="DS9" s="47" t="s">
        <v>84</v>
      </c>
      <c r="DT9" s="47" t="s">
        <v>84</v>
      </c>
      <c r="DU9" s="47" t="s">
        <v>84</v>
      </c>
      <c r="DV9" s="47" t="s">
        <v>84</v>
      </c>
      <c r="DW9" s="47" t="s">
        <v>84</v>
      </c>
      <c r="DX9" s="47" t="s">
        <v>84</v>
      </c>
      <c r="DY9" s="47" t="s">
        <v>84</v>
      </c>
      <c r="DZ9" s="47" t="s">
        <v>84</v>
      </c>
      <c r="EA9" s="47" t="s">
        <v>84</v>
      </c>
      <c r="EB9" s="47" t="s">
        <v>84</v>
      </c>
      <c r="EC9" s="47" t="s">
        <v>84</v>
      </c>
      <c r="ED9" s="47" t="s">
        <v>84</v>
      </c>
      <c r="EE9" s="47" t="s">
        <v>84</v>
      </c>
      <c r="EF9" s="47" t="s">
        <v>84</v>
      </c>
      <c r="EG9" s="47" t="s">
        <v>84</v>
      </c>
      <c r="EH9" s="47" t="s">
        <v>84</v>
      </c>
      <c r="EI9" s="47" t="s">
        <v>84</v>
      </c>
      <c r="EJ9" s="47" t="s">
        <v>84</v>
      </c>
      <c r="EK9" s="47" t="s">
        <v>84</v>
      </c>
      <c r="EL9" s="52" t="s">
        <v>6424</v>
      </c>
      <c r="EM9" s="52" t="s">
        <v>6424</v>
      </c>
      <c r="EN9" s="52" t="s">
        <v>6424</v>
      </c>
      <c r="EO9" s="52" t="s">
        <v>6424</v>
      </c>
      <c r="EP9" s="52" t="s">
        <v>6424</v>
      </c>
      <c r="EQ9" s="52" t="s">
        <v>84</v>
      </c>
      <c r="ER9" s="52" t="s">
        <v>6424</v>
      </c>
      <c r="ES9" s="52" t="s">
        <v>84</v>
      </c>
      <c r="ET9" s="52" t="s">
        <v>84</v>
      </c>
      <c r="EU9" s="52" t="s">
        <v>84</v>
      </c>
      <c r="EV9" s="52" t="s">
        <v>84</v>
      </c>
      <c r="EW9" s="52" t="s">
        <v>84</v>
      </c>
      <c r="EX9" s="52" t="s">
        <v>84</v>
      </c>
      <c r="EY9" s="52" t="s">
        <v>84</v>
      </c>
      <c r="EZ9" s="52" t="s">
        <v>84</v>
      </c>
      <c r="FA9" s="52" t="s">
        <v>84</v>
      </c>
      <c r="FB9" s="52" t="s">
        <v>84</v>
      </c>
      <c r="FC9" s="52" t="s">
        <v>84</v>
      </c>
      <c r="FD9" s="52" t="s">
        <v>84</v>
      </c>
      <c r="FE9" s="52" t="s">
        <v>84</v>
      </c>
      <c r="FF9" s="52" t="s">
        <v>6424</v>
      </c>
      <c r="FG9" s="52" t="s">
        <v>3614</v>
      </c>
      <c r="FH9" s="47" t="s">
        <v>91</v>
      </c>
      <c r="FI9" s="52" t="s">
        <v>3614</v>
      </c>
      <c r="FJ9" s="42" t="s">
        <v>91</v>
      </c>
      <c r="FK9" s="52" t="s">
        <v>84</v>
      </c>
      <c r="FL9" s="52" t="s">
        <v>84</v>
      </c>
      <c r="FM9" s="52" t="s">
        <v>84</v>
      </c>
      <c r="FN9" s="52" t="s">
        <v>84</v>
      </c>
      <c r="FO9" s="52" t="s">
        <v>6424</v>
      </c>
      <c r="FP9" s="52" t="s">
        <v>6424</v>
      </c>
      <c r="FQ9" s="52" t="s">
        <v>6424</v>
      </c>
      <c r="FR9" s="52" t="s">
        <v>6424</v>
      </c>
      <c r="FS9" s="47" t="s">
        <v>84</v>
      </c>
      <c r="FT9" s="56" t="s">
        <v>84</v>
      </c>
      <c r="FU9" s="56" t="s">
        <v>84</v>
      </c>
      <c r="FV9" s="56" t="s">
        <v>84</v>
      </c>
      <c r="FW9" s="42" t="s">
        <v>290</v>
      </c>
      <c r="FX9" s="56" t="s">
        <v>84</v>
      </c>
      <c r="FY9" s="56" t="s">
        <v>84</v>
      </c>
      <c r="FZ9" s="56" t="s">
        <v>84</v>
      </c>
      <c r="GA9" s="42" t="s">
        <v>1326</v>
      </c>
      <c r="GB9" s="56" t="s">
        <v>5673</v>
      </c>
      <c r="GC9" s="56" t="s">
        <v>5674</v>
      </c>
      <c r="GD9" s="47" t="s">
        <v>91</v>
      </c>
      <c r="GE9" s="47" t="s">
        <v>91</v>
      </c>
      <c r="GF9" s="47" t="s">
        <v>91</v>
      </c>
      <c r="GG9" s="47" t="s">
        <v>91</v>
      </c>
      <c r="GH9" s="47" t="s">
        <v>142</v>
      </c>
      <c r="GI9" s="47" t="s">
        <v>142</v>
      </c>
      <c r="GJ9" s="47" t="s">
        <v>93</v>
      </c>
      <c r="GK9" s="56" t="s">
        <v>84</v>
      </c>
      <c r="GL9" s="56" t="s">
        <v>84</v>
      </c>
      <c r="GM9" s="47" t="s">
        <v>93</v>
      </c>
      <c r="GN9" s="56" t="s">
        <v>84</v>
      </c>
      <c r="GO9" s="47" t="s">
        <v>68</v>
      </c>
      <c r="GP9" s="56" t="s">
        <v>254</v>
      </c>
      <c r="GQ9" s="47" t="s">
        <v>348</v>
      </c>
      <c r="GR9" s="56" t="s">
        <v>84</v>
      </c>
      <c r="GS9" s="56" t="s">
        <v>84</v>
      </c>
      <c r="GT9" s="56" t="s">
        <v>84</v>
      </c>
      <c r="GU9" s="56" t="s">
        <v>84</v>
      </c>
      <c r="GV9" s="56" t="s">
        <v>84</v>
      </c>
      <c r="GW9" s="56" t="s">
        <v>84</v>
      </c>
      <c r="GX9" s="47" t="s">
        <v>252</v>
      </c>
      <c r="GY9" s="47" t="s">
        <v>258</v>
      </c>
      <c r="GZ9" s="47" t="s">
        <v>68</v>
      </c>
      <c r="HA9" s="56" t="s">
        <v>84</v>
      </c>
      <c r="HB9" s="56" t="s">
        <v>84</v>
      </c>
      <c r="HC9" s="56" t="s">
        <v>84</v>
      </c>
      <c r="HD9" s="56" t="s">
        <v>84</v>
      </c>
      <c r="HE9" s="56" t="s">
        <v>84</v>
      </c>
      <c r="HF9" s="56" t="s">
        <v>84</v>
      </c>
      <c r="HG9" s="52" t="s">
        <v>6424</v>
      </c>
      <c r="HH9" s="52" t="s">
        <v>6424</v>
      </c>
      <c r="HI9" s="47" t="s">
        <v>84</v>
      </c>
      <c r="HJ9" s="47" t="s">
        <v>84</v>
      </c>
      <c r="HK9" s="43" t="s">
        <v>323</v>
      </c>
      <c r="HL9" s="43" t="s">
        <v>323</v>
      </c>
      <c r="HM9" s="56" t="s">
        <v>84</v>
      </c>
    </row>
    <row r="10" spans="1:221" ht="11.25" customHeight="1">
      <c r="A10" s="86" t="s">
        <v>435</v>
      </c>
      <c r="B10" s="86"/>
      <c r="C10" s="62" t="s">
        <v>5490</v>
      </c>
      <c r="D10" s="62" t="s">
        <v>5485</v>
      </c>
      <c r="E10" s="62" t="s">
        <v>6140</v>
      </c>
      <c r="F10" s="62"/>
      <c r="G10" s="62"/>
      <c r="H10" s="62" t="s">
        <v>5485</v>
      </c>
      <c r="I10" s="62" t="s">
        <v>6301</v>
      </c>
      <c r="J10" s="62"/>
      <c r="K10" s="62" t="s">
        <v>1629</v>
      </c>
      <c r="L10" s="62" t="s">
        <v>6301</v>
      </c>
      <c r="M10" s="62" t="s">
        <v>1629</v>
      </c>
      <c r="N10" s="62" t="s">
        <v>6301</v>
      </c>
      <c r="O10" s="62" t="s">
        <v>1629</v>
      </c>
      <c r="P10" s="63"/>
      <c r="Q10" s="63" t="s">
        <v>695</v>
      </c>
      <c r="R10" s="63"/>
      <c r="S10" s="63" t="s">
        <v>742</v>
      </c>
      <c r="T10" s="63" t="s">
        <v>4804</v>
      </c>
      <c r="U10" s="63" t="s">
        <v>4804</v>
      </c>
      <c r="V10" s="63" t="s">
        <v>4794</v>
      </c>
      <c r="W10" s="63" t="s">
        <v>4794</v>
      </c>
      <c r="X10" s="63" t="s">
        <v>4650</v>
      </c>
      <c r="Y10" s="63" t="s">
        <v>4650</v>
      </c>
      <c r="Z10" s="63" t="s">
        <v>1744</v>
      </c>
      <c r="AA10" s="63" t="s">
        <v>1744</v>
      </c>
      <c r="AB10" s="63" t="s">
        <v>1744</v>
      </c>
      <c r="AC10" s="63" t="s">
        <v>2351</v>
      </c>
      <c r="AD10" s="63" t="s">
        <v>2351</v>
      </c>
      <c r="AE10" s="63" t="s">
        <v>2351</v>
      </c>
      <c r="AF10" s="63"/>
      <c r="AG10" s="63"/>
      <c r="AH10" s="63"/>
      <c r="AI10" s="63"/>
      <c r="AJ10" s="63" t="s">
        <v>6800</v>
      </c>
      <c r="AK10" s="63" t="s">
        <v>3932</v>
      </c>
      <c r="AL10" s="62" t="s">
        <v>6835</v>
      </c>
      <c r="AM10" s="63" t="s">
        <v>5226</v>
      </c>
      <c r="AN10" s="63" t="s">
        <v>5826</v>
      </c>
      <c r="AO10" s="63" t="s">
        <v>6845</v>
      </c>
      <c r="AP10" s="63" t="s">
        <v>701</v>
      </c>
      <c r="AQ10" s="63" t="s">
        <v>701</v>
      </c>
      <c r="AR10" s="63" t="s">
        <v>6945</v>
      </c>
      <c r="AS10" s="63"/>
      <c r="AT10" s="63"/>
      <c r="AU10" s="63" t="s">
        <v>3361</v>
      </c>
      <c r="AV10" s="63" t="s">
        <v>3361</v>
      </c>
      <c r="AW10" s="63" t="s">
        <v>7051</v>
      </c>
      <c r="AX10" s="63" t="s">
        <v>7051</v>
      </c>
      <c r="AY10" s="63" t="s">
        <v>2926</v>
      </c>
      <c r="AZ10" s="63" t="s">
        <v>2926</v>
      </c>
      <c r="BA10" s="63" t="s">
        <v>2926</v>
      </c>
      <c r="BB10" s="63" t="s">
        <v>2926</v>
      </c>
      <c r="BC10" s="63" t="s">
        <v>2926</v>
      </c>
      <c r="BD10" s="63" t="s">
        <v>2926</v>
      </c>
      <c r="BE10" s="62"/>
      <c r="BF10" s="62" t="s">
        <v>770</v>
      </c>
      <c r="BG10" s="63" t="s">
        <v>4307</v>
      </c>
      <c r="BH10" s="62"/>
      <c r="BI10" s="62" t="s">
        <v>813</v>
      </c>
      <c r="BJ10" s="62" t="s">
        <v>813</v>
      </c>
      <c r="BK10" s="62" t="s">
        <v>4307</v>
      </c>
      <c r="BL10" s="63" t="s">
        <v>4307</v>
      </c>
      <c r="BM10" s="63" t="s">
        <v>4307</v>
      </c>
      <c r="BN10" s="62"/>
      <c r="BO10" s="63" t="s">
        <v>4307</v>
      </c>
      <c r="BP10" s="62" t="s">
        <v>863</v>
      </c>
      <c r="BQ10" s="62" t="s">
        <v>863</v>
      </c>
      <c r="BR10" s="62" t="s">
        <v>4307</v>
      </c>
      <c r="BS10" s="63" t="s">
        <v>4307</v>
      </c>
      <c r="BT10" s="62" t="s">
        <v>875</v>
      </c>
      <c r="BU10" s="62" t="s">
        <v>875</v>
      </c>
      <c r="BV10" s="62" t="s">
        <v>4307</v>
      </c>
      <c r="BW10" s="63" t="s">
        <v>4307</v>
      </c>
      <c r="BX10" s="63" t="s">
        <v>7198</v>
      </c>
      <c r="BY10" s="63" t="s">
        <v>4090</v>
      </c>
      <c r="BZ10" s="63" t="s">
        <v>4090</v>
      </c>
      <c r="CA10" s="63" t="s">
        <v>7287</v>
      </c>
      <c r="CB10" s="63" t="s">
        <v>4077</v>
      </c>
      <c r="CC10" s="63" t="s">
        <v>7203</v>
      </c>
      <c r="CD10" s="63" t="s">
        <v>4090</v>
      </c>
      <c r="CE10" s="62"/>
      <c r="CF10" s="64" t="s">
        <v>5035</v>
      </c>
      <c r="CG10" s="64" t="s">
        <v>5035</v>
      </c>
      <c r="CH10" s="64"/>
      <c r="CI10" s="64"/>
      <c r="CJ10" s="64"/>
      <c r="CK10" s="64" t="s">
        <v>4919</v>
      </c>
      <c r="CL10" s="64" t="s">
        <v>4919</v>
      </c>
      <c r="CM10" s="64" t="s">
        <v>4919</v>
      </c>
      <c r="CN10" s="63" t="s">
        <v>8005</v>
      </c>
      <c r="CO10" s="63" t="s">
        <v>8005</v>
      </c>
      <c r="CP10" s="64" t="s">
        <v>983</v>
      </c>
      <c r="CQ10" s="64" t="s">
        <v>983</v>
      </c>
      <c r="CR10" s="64" t="s">
        <v>983</v>
      </c>
      <c r="CS10" s="64"/>
      <c r="CT10" s="64" t="s">
        <v>959</v>
      </c>
      <c r="CU10" s="64" t="s">
        <v>959</v>
      </c>
      <c r="CV10" s="64" t="s">
        <v>3831</v>
      </c>
      <c r="CW10" s="65"/>
      <c r="CX10" s="64" t="s">
        <v>959</v>
      </c>
      <c r="CY10" s="64" t="s">
        <v>959</v>
      </c>
      <c r="CZ10" s="64" t="s">
        <v>3831</v>
      </c>
      <c r="DA10" s="62" t="s">
        <v>1452</v>
      </c>
      <c r="DB10" s="62"/>
      <c r="DC10" s="62" t="s">
        <v>1452</v>
      </c>
      <c r="DD10" s="62"/>
      <c r="DE10" s="62" t="s">
        <v>1452</v>
      </c>
      <c r="DF10" s="62" t="s">
        <v>1452</v>
      </c>
      <c r="DG10" s="62" t="s">
        <v>1452</v>
      </c>
      <c r="DH10" s="62" t="s">
        <v>1452</v>
      </c>
      <c r="DI10" s="62" t="s">
        <v>1839</v>
      </c>
      <c r="DJ10" s="62" t="s">
        <v>1839</v>
      </c>
      <c r="DK10" s="62" t="s">
        <v>1839</v>
      </c>
      <c r="DL10" s="62" t="s">
        <v>701</v>
      </c>
      <c r="DM10" s="62" t="s">
        <v>2164</v>
      </c>
      <c r="DN10" s="62" t="s">
        <v>3567</v>
      </c>
      <c r="DO10" s="62" t="s">
        <v>2521</v>
      </c>
      <c r="DP10" s="62" t="s">
        <v>2521</v>
      </c>
      <c r="DQ10" s="62" t="s">
        <v>3164</v>
      </c>
      <c r="DR10" s="62"/>
      <c r="DS10" s="62"/>
      <c r="DT10" s="62"/>
      <c r="DU10" s="62"/>
      <c r="DV10" s="62" t="s">
        <v>984</v>
      </c>
      <c r="DW10" s="62" t="s">
        <v>984</v>
      </c>
      <c r="DX10" s="62" t="s">
        <v>984</v>
      </c>
      <c r="DY10" s="62" t="s">
        <v>984</v>
      </c>
      <c r="DZ10" s="62" t="s">
        <v>984</v>
      </c>
      <c r="EA10" s="62" t="s">
        <v>984</v>
      </c>
      <c r="EB10" s="62" t="s">
        <v>984</v>
      </c>
      <c r="EC10" s="62" t="s">
        <v>984</v>
      </c>
      <c r="ED10" s="62" t="s">
        <v>984</v>
      </c>
      <c r="EE10" s="62" t="s">
        <v>984</v>
      </c>
      <c r="EF10" s="62" t="s">
        <v>984</v>
      </c>
      <c r="EG10" s="62" t="s">
        <v>984</v>
      </c>
      <c r="EH10" s="62" t="s">
        <v>6012</v>
      </c>
      <c r="EI10" s="62" t="s">
        <v>6012</v>
      </c>
      <c r="EJ10" s="62" t="s">
        <v>6012</v>
      </c>
      <c r="EK10" s="62" t="s">
        <v>6012</v>
      </c>
      <c r="EL10" s="62" t="s">
        <v>6012</v>
      </c>
      <c r="EM10" s="62" t="s">
        <v>6012</v>
      </c>
      <c r="EN10" s="62" t="s">
        <v>6012</v>
      </c>
      <c r="EO10" s="62" t="s">
        <v>6012</v>
      </c>
      <c r="EP10" s="66" t="s">
        <v>8066</v>
      </c>
      <c r="EQ10" s="66"/>
      <c r="ER10" s="66" t="s">
        <v>8066</v>
      </c>
      <c r="ES10" s="66"/>
      <c r="ET10" s="66" t="s">
        <v>3378</v>
      </c>
      <c r="EU10" s="66" t="s">
        <v>3378</v>
      </c>
      <c r="EV10" s="66" t="s">
        <v>4367</v>
      </c>
      <c r="EW10" s="66" t="s">
        <v>4367</v>
      </c>
      <c r="EX10" s="66" t="s">
        <v>4367</v>
      </c>
      <c r="EY10" s="66" t="s">
        <v>4367</v>
      </c>
      <c r="EZ10" s="62" t="s">
        <v>611</v>
      </c>
      <c r="FA10" s="62" t="s">
        <v>611</v>
      </c>
      <c r="FB10" s="62" t="s">
        <v>3657</v>
      </c>
      <c r="FC10" s="62" t="s">
        <v>3657</v>
      </c>
      <c r="FD10" s="66"/>
      <c r="FE10" s="66" t="s">
        <v>551</v>
      </c>
      <c r="FF10" s="66" t="s">
        <v>4479</v>
      </c>
      <c r="FG10" s="63" t="s">
        <v>3613</v>
      </c>
      <c r="FH10" s="62"/>
      <c r="FI10" s="63" t="s">
        <v>3629</v>
      </c>
      <c r="FJ10" s="62" t="s">
        <v>468</v>
      </c>
      <c r="FK10" s="62" t="s">
        <v>2543</v>
      </c>
      <c r="FL10" s="63"/>
      <c r="FM10" s="63" t="s">
        <v>2461</v>
      </c>
      <c r="FN10" s="63" t="s">
        <v>2462</v>
      </c>
      <c r="FO10" s="63" t="s">
        <v>2461</v>
      </c>
      <c r="FP10" s="63"/>
      <c r="FQ10" s="63" t="s">
        <v>2461</v>
      </c>
      <c r="FR10" s="63"/>
      <c r="FS10" s="63" t="s">
        <v>3987</v>
      </c>
      <c r="FT10" s="63" t="s">
        <v>2552</v>
      </c>
      <c r="FU10" s="63" t="s">
        <v>2552</v>
      </c>
      <c r="FV10" s="63" t="s">
        <v>2552</v>
      </c>
      <c r="FW10" s="62"/>
      <c r="FX10" s="62" t="s">
        <v>1530</v>
      </c>
      <c r="FY10" s="62" t="s">
        <v>1530</v>
      </c>
      <c r="FZ10" s="62" t="s">
        <v>2746</v>
      </c>
      <c r="GA10" s="62" t="s">
        <v>1325</v>
      </c>
      <c r="GB10" s="62" t="s">
        <v>701</v>
      </c>
      <c r="GC10" s="62" t="s">
        <v>701</v>
      </c>
      <c r="GD10" s="62"/>
      <c r="GE10" s="62"/>
      <c r="GF10" s="62" t="s">
        <v>2359</v>
      </c>
      <c r="GG10" s="62" t="s">
        <v>2359</v>
      </c>
      <c r="GH10" s="62" t="s">
        <v>2359</v>
      </c>
      <c r="GI10" s="62" t="s">
        <v>2359</v>
      </c>
      <c r="GJ10" s="62"/>
      <c r="GK10" s="62"/>
      <c r="GL10" s="62" t="s">
        <v>1378</v>
      </c>
      <c r="GM10" s="62" t="s">
        <v>1399</v>
      </c>
      <c r="GN10" s="62" t="s">
        <v>1399</v>
      </c>
      <c r="GO10" s="62"/>
      <c r="GP10" s="62" t="s">
        <v>701</v>
      </c>
      <c r="GQ10" s="62" t="s">
        <v>2921</v>
      </c>
      <c r="GR10" s="62"/>
      <c r="GS10" s="62"/>
      <c r="GT10" s="62" t="s">
        <v>1173</v>
      </c>
      <c r="GU10" s="62" t="s">
        <v>1173</v>
      </c>
      <c r="GV10" s="62" t="s">
        <v>1173</v>
      </c>
      <c r="GW10" s="62" t="s">
        <v>1173</v>
      </c>
      <c r="GX10" s="62" t="s">
        <v>3489</v>
      </c>
      <c r="GY10" s="62" t="s">
        <v>3483</v>
      </c>
      <c r="GZ10" s="62" t="s">
        <v>5606</v>
      </c>
      <c r="HA10" s="67"/>
      <c r="HB10" s="67"/>
      <c r="HC10" s="67" t="s">
        <v>1173</v>
      </c>
      <c r="HD10" s="67" t="s">
        <v>1173</v>
      </c>
      <c r="HE10" s="67" t="s">
        <v>1173</v>
      </c>
      <c r="HF10" s="67" t="s">
        <v>1173</v>
      </c>
      <c r="HG10" s="62" t="s">
        <v>983</v>
      </c>
      <c r="HH10" s="62" t="s">
        <v>983</v>
      </c>
      <c r="HI10" s="62" t="s">
        <v>3238</v>
      </c>
      <c r="HJ10" s="62" t="s">
        <v>3238</v>
      </c>
      <c r="HK10" s="62" t="s">
        <v>548</v>
      </c>
      <c r="HL10" s="62" t="s">
        <v>548</v>
      </c>
      <c r="HM10" s="62" t="s">
        <v>3317</v>
      </c>
    </row>
    <row r="11" spans="1:221" ht="22.5" customHeight="1">
      <c r="A11" s="44" t="s">
        <v>1914</v>
      </c>
      <c r="B11" s="9"/>
      <c r="C11" s="42" t="s">
        <v>67</v>
      </c>
      <c r="D11" s="42" t="s">
        <v>67</v>
      </c>
      <c r="E11" s="52" t="s">
        <v>6302</v>
      </c>
      <c r="F11" s="52" t="s">
        <v>6302</v>
      </c>
      <c r="G11" s="52" t="s">
        <v>6302</v>
      </c>
      <c r="H11" s="42" t="s">
        <v>67</v>
      </c>
      <c r="I11" s="52"/>
      <c r="J11" s="126"/>
      <c r="K11" s="42" t="s">
        <v>67</v>
      </c>
      <c r="L11" s="76" t="s">
        <v>6308</v>
      </c>
      <c r="M11" s="42" t="s">
        <v>67</v>
      </c>
      <c r="N11" s="76" t="s">
        <v>6308</v>
      </c>
      <c r="O11" s="42" t="s">
        <v>67</v>
      </c>
      <c r="P11" s="116"/>
      <c r="Q11" s="42" t="s">
        <v>1904</v>
      </c>
      <c r="R11" s="126"/>
      <c r="S11" s="42" t="s">
        <v>67</v>
      </c>
      <c r="T11" s="52" t="s">
        <v>84</v>
      </c>
      <c r="U11" s="76" t="s">
        <v>6504</v>
      </c>
      <c r="V11" s="76" t="s">
        <v>4795</v>
      </c>
      <c r="W11" s="76" t="s">
        <v>6503</v>
      </c>
      <c r="X11" s="42" t="s">
        <v>4797</v>
      </c>
      <c r="Y11" s="76" t="s">
        <v>6439</v>
      </c>
      <c r="Z11" s="127"/>
      <c r="AA11" s="127"/>
      <c r="AB11" s="127"/>
      <c r="AC11" s="42" t="s">
        <v>257</v>
      </c>
      <c r="AD11" s="42" t="s">
        <v>257</v>
      </c>
      <c r="AE11" s="42" t="s">
        <v>257</v>
      </c>
      <c r="AF11" s="42" t="s">
        <v>67</v>
      </c>
      <c r="AG11" s="42" t="s">
        <v>67</v>
      </c>
      <c r="AH11" s="42" t="s">
        <v>67</v>
      </c>
      <c r="AI11" s="42" t="s">
        <v>67</v>
      </c>
      <c r="AJ11" s="52" t="s">
        <v>6302</v>
      </c>
      <c r="AK11" s="52" t="s">
        <v>67</v>
      </c>
      <c r="AL11" s="52" t="s">
        <v>6424</v>
      </c>
      <c r="AM11" s="52" t="s">
        <v>67</v>
      </c>
      <c r="AN11" s="42" t="s">
        <v>67</v>
      </c>
      <c r="AO11" s="42" t="s">
        <v>1904</v>
      </c>
      <c r="AP11" s="52" t="s">
        <v>67</v>
      </c>
      <c r="AQ11" s="42" t="s">
        <v>5390</v>
      </c>
      <c r="AR11" s="52" t="s">
        <v>6424</v>
      </c>
      <c r="AS11" s="76" t="s">
        <v>7374</v>
      </c>
      <c r="AT11" s="76" t="s">
        <v>7375</v>
      </c>
      <c r="AU11" s="42" t="s">
        <v>3365</v>
      </c>
      <c r="AV11" s="42" t="s">
        <v>3365</v>
      </c>
      <c r="AW11" s="42" t="s">
        <v>2016</v>
      </c>
      <c r="AX11" s="42" t="s">
        <v>2016</v>
      </c>
      <c r="AY11" s="42" t="s">
        <v>2016</v>
      </c>
      <c r="AZ11" s="42" t="s">
        <v>2016</v>
      </c>
      <c r="BA11" s="42" t="s">
        <v>2016</v>
      </c>
      <c r="BB11" s="42" t="s">
        <v>2016</v>
      </c>
      <c r="BC11" s="42" t="s">
        <v>2016</v>
      </c>
      <c r="BD11" s="42" t="s">
        <v>2016</v>
      </c>
      <c r="BE11" s="127"/>
      <c r="BF11" s="42" t="s">
        <v>254</v>
      </c>
      <c r="BG11" s="52" t="s">
        <v>6424</v>
      </c>
      <c r="BH11" s="127"/>
      <c r="BI11" s="42" t="s">
        <v>255</v>
      </c>
      <c r="BJ11" s="42" t="s">
        <v>255</v>
      </c>
      <c r="BK11" s="42" t="s">
        <v>67</v>
      </c>
      <c r="BL11" s="42" t="s">
        <v>4636</v>
      </c>
      <c r="BM11" s="76" t="s">
        <v>7094</v>
      </c>
      <c r="BN11" s="127"/>
      <c r="BO11" s="76" t="s">
        <v>7094</v>
      </c>
      <c r="BP11" s="42" t="s">
        <v>256</v>
      </c>
      <c r="BQ11" s="42" t="s">
        <v>256</v>
      </c>
      <c r="BR11" s="42" t="s">
        <v>67</v>
      </c>
      <c r="BS11" s="42" t="s">
        <v>4637</v>
      </c>
      <c r="BT11" s="42" t="s">
        <v>256</v>
      </c>
      <c r="BU11" s="42" t="s">
        <v>256</v>
      </c>
      <c r="BV11" s="42" t="s">
        <v>67</v>
      </c>
      <c r="BW11" s="42" t="s">
        <v>4623</v>
      </c>
      <c r="BX11" s="76" t="s">
        <v>6424</v>
      </c>
      <c r="BY11" s="42" t="s">
        <v>411</v>
      </c>
      <c r="BZ11" s="42" t="s">
        <v>411</v>
      </c>
      <c r="CA11" s="76" t="s">
        <v>7288</v>
      </c>
      <c r="CB11" s="42" t="s">
        <v>67</v>
      </c>
      <c r="CC11" s="52" t="s">
        <v>6424</v>
      </c>
      <c r="CD11" s="42" t="s">
        <v>4888</v>
      </c>
      <c r="CE11" s="115"/>
      <c r="CF11" s="42" t="s">
        <v>67</v>
      </c>
      <c r="CG11" s="42" t="s">
        <v>67</v>
      </c>
      <c r="CH11" s="128"/>
      <c r="CI11" s="128"/>
      <c r="CJ11" s="128"/>
      <c r="CK11" s="42" t="s">
        <v>67</v>
      </c>
      <c r="CL11" s="42" t="s">
        <v>67</v>
      </c>
      <c r="CM11" s="42" t="s">
        <v>67</v>
      </c>
      <c r="CN11" s="76" t="s">
        <v>7288</v>
      </c>
      <c r="CO11" s="76" t="s">
        <v>7288</v>
      </c>
      <c r="CP11" s="42" t="s">
        <v>67</v>
      </c>
      <c r="CQ11" s="42" t="s">
        <v>67</v>
      </c>
      <c r="CR11" s="42" t="s">
        <v>67</v>
      </c>
      <c r="CS11" s="128"/>
      <c r="CT11" s="42" t="s">
        <v>2116</v>
      </c>
      <c r="CU11" s="42" t="s">
        <v>2116</v>
      </c>
      <c r="CV11" s="42" t="s">
        <v>2116</v>
      </c>
      <c r="CW11" s="129"/>
      <c r="CX11" s="42" t="s">
        <v>2116</v>
      </c>
      <c r="CY11" s="42" t="s">
        <v>2116</v>
      </c>
      <c r="CZ11" s="42" t="s">
        <v>2116</v>
      </c>
      <c r="DA11" s="42" t="s">
        <v>67</v>
      </c>
      <c r="DB11" s="127"/>
      <c r="DC11" s="42" t="s">
        <v>67</v>
      </c>
      <c r="DD11" s="127"/>
      <c r="DE11" s="42" t="s">
        <v>67</v>
      </c>
      <c r="DF11" s="42" t="s">
        <v>67</v>
      </c>
      <c r="DG11" s="42" t="s">
        <v>67</v>
      </c>
      <c r="DH11" s="42" t="s">
        <v>67</v>
      </c>
      <c r="DI11" s="127"/>
      <c r="DJ11" s="130"/>
      <c r="DK11" s="130"/>
      <c r="DL11" s="42" t="s">
        <v>67</v>
      </c>
      <c r="DM11" s="42" t="s">
        <v>67</v>
      </c>
      <c r="DN11" s="42" t="s">
        <v>67</v>
      </c>
      <c r="DO11" s="42" t="s">
        <v>67</v>
      </c>
      <c r="DP11" s="42" t="s">
        <v>67</v>
      </c>
      <c r="DQ11" s="43" t="s">
        <v>1243</v>
      </c>
      <c r="DR11" s="115"/>
      <c r="DS11" s="115"/>
      <c r="DT11" s="115"/>
      <c r="DU11" s="115"/>
      <c r="DV11" s="42" t="s">
        <v>2208</v>
      </c>
      <c r="DW11" s="42" t="s">
        <v>2208</v>
      </c>
      <c r="DX11" s="42" t="s">
        <v>2208</v>
      </c>
      <c r="DY11" s="42" t="s">
        <v>2208</v>
      </c>
      <c r="DZ11" s="42" t="s">
        <v>2208</v>
      </c>
      <c r="EA11" s="42" t="s">
        <v>2208</v>
      </c>
      <c r="EB11" s="42" t="s">
        <v>2208</v>
      </c>
      <c r="EC11" s="42" t="s">
        <v>2208</v>
      </c>
      <c r="ED11" s="42" t="s">
        <v>2208</v>
      </c>
      <c r="EE11" s="42" t="s">
        <v>2208</v>
      </c>
      <c r="EF11" s="42" t="s">
        <v>2208</v>
      </c>
      <c r="EG11" s="42" t="s">
        <v>2208</v>
      </c>
      <c r="EH11" s="42" t="s">
        <v>2208</v>
      </c>
      <c r="EI11" s="42" t="s">
        <v>2208</v>
      </c>
      <c r="EJ11" s="42" t="s">
        <v>2208</v>
      </c>
      <c r="EK11" s="42" t="s">
        <v>67</v>
      </c>
      <c r="EL11" s="42" t="s">
        <v>7428</v>
      </c>
      <c r="EM11" s="42" t="s">
        <v>7428</v>
      </c>
      <c r="EN11" s="42" t="s">
        <v>7428</v>
      </c>
      <c r="EO11" s="52" t="s">
        <v>6424</v>
      </c>
      <c r="EP11" s="76" t="s">
        <v>7288</v>
      </c>
      <c r="EQ11" s="42" t="s">
        <v>67</v>
      </c>
      <c r="ER11" s="76" t="s">
        <v>7288</v>
      </c>
      <c r="ES11" s="42" t="s">
        <v>67</v>
      </c>
      <c r="ET11" s="42" t="s">
        <v>67</v>
      </c>
      <c r="EU11" s="42" t="s">
        <v>67</v>
      </c>
      <c r="EV11" s="42" t="s">
        <v>67</v>
      </c>
      <c r="EW11" s="42" t="s">
        <v>67</v>
      </c>
      <c r="EX11" s="42" t="s">
        <v>67</v>
      </c>
      <c r="EY11" s="42" t="s">
        <v>67</v>
      </c>
      <c r="EZ11" s="42" t="s">
        <v>67</v>
      </c>
      <c r="FA11" s="42" t="s">
        <v>67</v>
      </c>
      <c r="FB11" s="42" t="s">
        <v>67</v>
      </c>
      <c r="FC11" s="42" t="s">
        <v>67</v>
      </c>
      <c r="FD11" s="42" t="s">
        <v>67</v>
      </c>
      <c r="FE11" s="42" t="s">
        <v>67</v>
      </c>
      <c r="FF11" s="42" t="s">
        <v>67</v>
      </c>
      <c r="FG11" s="42" t="s">
        <v>3630</v>
      </c>
      <c r="FH11" s="115"/>
      <c r="FI11" s="42" t="s">
        <v>3630</v>
      </c>
      <c r="FJ11" s="115"/>
      <c r="FK11" s="42" t="s">
        <v>2533</v>
      </c>
      <c r="FL11" s="127"/>
      <c r="FM11" s="42" t="s">
        <v>254</v>
      </c>
      <c r="FN11" s="42" t="s">
        <v>252</v>
      </c>
      <c r="FO11" s="76" t="s">
        <v>7288</v>
      </c>
      <c r="FP11" s="76" t="s">
        <v>7773</v>
      </c>
      <c r="FQ11" s="76" t="s">
        <v>7288</v>
      </c>
      <c r="FR11" s="76" t="s">
        <v>7773</v>
      </c>
      <c r="FS11" s="42" t="s">
        <v>67</v>
      </c>
      <c r="FT11" s="42" t="s">
        <v>67</v>
      </c>
      <c r="FU11" s="42" t="s">
        <v>67</v>
      </c>
      <c r="FV11" s="42" t="s">
        <v>67</v>
      </c>
      <c r="FW11" s="127"/>
      <c r="FX11" s="56" t="s">
        <v>67</v>
      </c>
      <c r="FY11" s="56" t="s">
        <v>67</v>
      </c>
      <c r="FZ11" s="56" t="s">
        <v>67</v>
      </c>
      <c r="GA11" s="115"/>
      <c r="GB11" s="42" t="s">
        <v>262</v>
      </c>
      <c r="GC11" s="56" t="s">
        <v>67</v>
      </c>
      <c r="GD11" s="56" t="s">
        <v>67</v>
      </c>
      <c r="GE11" s="56" t="s">
        <v>67</v>
      </c>
      <c r="GF11" s="56" t="s">
        <v>67</v>
      </c>
      <c r="GG11" s="56" t="s">
        <v>67</v>
      </c>
      <c r="GH11" s="56" t="s">
        <v>67</v>
      </c>
      <c r="GI11" s="56" t="s">
        <v>67</v>
      </c>
      <c r="GJ11" s="115"/>
      <c r="GK11" s="130"/>
      <c r="GL11" s="42" t="s">
        <v>2533</v>
      </c>
      <c r="GM11" s="42" t="s">
        <v>2882</v>
      </c>
      <c r="GN11" s="42" t="s">
        <v>2533</v>
      </c>
      <c r="GO11" s="115"/>
      <c r="GP11" s="42" t="s">
        <v>4550</v>
      </c>
      <c r="GQ11" s="56" t="s">
        <v>67</v>
      </c>
      <c r="GR11" s="115"/>
      <c r="GS11" s="115"/>
      <c r="GT11" s="42" t="s">
        <v>2945</v>
      </c>
      <c r="GU11" s="42" t="s">
        <v>2945</v>
      </c>
      <c r="GV11" s="42" t="s">
        <v>84</v>
      </c>
      <c r="GW11" s="42" t="s">
        <v>84</v>
      </c>
      <c r="GX11" s="42" t="s">
        <v>84</v>
      </c>
      <c r="GY11" s="42" t="s">
        <v>84</v>
      </c>
      <c r="GZ11" s="42" t="s">
        <v>5605</v>
      </c>
      <c r="HA11" s="131"/>
      <c r="HB11" s="132"/>
      <c r="HC11" s="42" t="s">
        <v>67</v>
      </c>
      <c r="HD11" s="42" t="s">
        <v>2945</v>
      </c>
      <c r="HE11" s="42" t="s">
        <v>67</v>
      </c>
      <c r="HF11" s="42" t="s">
        <v>2945</v>
      </c>
      <c r="HG11" s="57" t="s">
        <v>5874</v>
      </c>
      <c r="HH11" s="57" t="s">
        <v>5874</v>
      </c>
      <c r="HI11" s="43" t="s">
        <v>262</v>
      </c>
      <c r="HJ11" s="43" t="s">
        <v>262</v>
      </c>
      <c r="HK11" s="116"/>
      <c r="HL11" s="42" t="s">
        <v>3030</v>
      </c>
      <c r="HM11" s="42" t="s">
        <v>84</v>
      </c>
    </row>
    <row r="12" spans="1:221" ht="11.25" customHeight="1">
      <c r="A12" s="86" t="s">
        <v>435</v>
      </c>
      <c r="B12" s="86"/>
      <c r="C12" s="62" t="s">
        <v>5489</v>
      </c>
      <c r="D12" s="62" t="s">
        <v>5486</v>
      </c>
      <c r="E12" s="62" t="s">
        <v>6141</v>
      </c>
      <c r="F12" s="62" t="s">
        <v>6141</v>
      </c>
      <c r="G12" s="62" t="s">
        <v>6141</v>
      </c>
      <c r="H12" s="62" t="s">
        <v>5486</v>
      </c>
      <c r="I12" s="62"/>
      <c r="J12" s="62"/>
      <c r="K12" s="62" t="s">
        <v>1888</v>
      </c>
      <c r="L12" s="62" t="s">
        <v>6306</v>
      </c>
      <c r="M12" s="62" t="s">
        <v>1888</v>
      </c>
      <c r="N12" s="62" t="s">
        <v>6307</v>
      </c>
      <c r="O12" s="62" t="s">
        <v>1888</v>
      </c>
      <c r="P12" s="63"/>
      <c r="Q12" s="63" t="s">
        <v>1905</v>
      </c>
      <c r="R12" s="63"/>
      <c r="S12" s="63" t="s">
        <v>1906</v>
      </c>
      <c r="T12" s="63" t="s">
        <v>4805</v>
      </c>
      <c r="U12" s="63" t="s">
        <v>4805</v>
      </c>
      <c r="V12" s="63" t="s">
        <v>4796</v>
      </c>
      <c r="W12" s="63" t="s">
        <v>4796</v>
      </c>
      <c r="X12" s="63" t="s">
        <v>4651</v>
      </c>
      <c r="Y12" s="63" t="s">
        <v>6440</v>
      </c>
      <c r="Z12" s="63"/>
      <c r="AA12" s="63"/>
      <c r="AB12" s="63"/>
      <c r="AC12" s="63" t="s">
        <v>1947</v>
      </c>
      <c r="AD12" s="63" t="s">
        <v>1947</v>
      </c>
      <c r="AE12" s="63" t="s">
        <v>1947</v>
      </c>
      <c r="AF12" s="63" t="s">
        <v>1947</v>
      </c>
      <c r="AG12" s="63" t="s">
        <v>1966</v>
      </c>
      <c r="AH12" s="63" t="s">
        <v>1993</v>
      </c>
      <c r="AI12" s="63"/>
      <c r="AJ12" s="63" t="s">
        <v>1947</v>
      </c>
      <c r="AK12" s="63" t="s">
        <v>1947</v>
      </c>
      <c r="AL12" s="62" t="s">
        <v>6141</v>
      </c>
      <c r="AM12" s="63" t="s">
        <v>5227</v>
      </c>
      <c r="AN12" s="63" t="s">
        <v>5825</v>
      </c>
      <c r="AO12" s="63" t="s">
        <v>6846</v>
      </c>
      <c r="AP12" s="63" t="s">
        <v>5227</v>
      </c>
      <c r="AQ12" s="63" t="s">
        <v>1947</v>
      </c>
      <c r="AR12" s="63" t="s">
        <v>6950</v>
      </c>
      <c r="AS12" s="63"/>
      <c r="AT12" s="63"/>
      <c r="AU12" s="63" t="s">
        <v>1947</v>
      </c>
      <c r="AV12" s="63" t="s">
        <v>1947</v>
      </c>
      <c r="AW12" s="63" t="s">
        <v>1947</v>
      </c>
      <c r="AX12" s="63" t="s">
        <v>1947</v>
      </c>
      <c r="AY12" s="63" t="s">
        <v>1947</v>
      </c>
      <c r="AZ12" s="63" t="s">
        <v>1947</v>
      </c>
      <c r="BA12" s="63" t="s">
        <v>1947</v>
      </c>
      <c r="BB12" s="63" t="s">
        <v>1947</v>
      </c>
      <c r="BC12" s="63" t="s">
        <v>1947</v>
      </c>
      <c r="BD12" s="63" t="s">
        <v>1947</v>
      </c>
      <c r="BE12" s="62"/>
      <c r="BF12" s="62" t="s">
        <v>2023</v>
      </c>
      <c r="BG12" s="63" t="s">
        <v>4309</v>
      </c>
      <c r="BH12" s="62"/>
      <c r="BI12" s="62" t="s">
        <v>2031</v>
      </c>
      <c r="BJ12" s="62" t="s">
        <v>2031</v>
      </c>
      <c r="BK12" s="62" t="s">
        <v>4309</v>
      </c>
      <c r="BL12" s="63" t="s">
        <v>4309</v>
      </c>
      <c r="BM12" s="63" t="s">
        <v>4309</v>
      </c>
      <c r="BN12" s="62"/>
      <c r="BO12" s="63" t="s">
        <v>4309</v>
      </c>
      <c r="BP12" s="62" t="s">
        <v>2051</v>
      </c>
      <c r="BQ12" s="62" t="s">
        <v>2051</v>
      </c>
      <c r="BR12" s="62" t="s">
        <v>4309</v>
      </c>
      <c r="BS12" s="63" t="s">
        <v>4309</v>
      </c>
      <c r="BT12" s="62" t="s">
        <v>2066</v>
      </c>
      <c r="BU12" s="62" t="s">
        <v>2066</v>
      </c>
      <c r="BV12" s="62" t="s">
        <v>4309</v>
      </c>
      <c r="BW12" s="63" t="s">
        <v>4309</v>
      </c>
      <c r="BX12" s="63" t="s">
        <v>7199</v>
      </c>
      <c r="BY12" s="63" t="s">
        <v>4100</v>
      </c>
      <c r="BZ12" s="63" t="s">
        <v>4100</v>
      </c>
      <c r="CA12" s="63" t="s">
        <v>7289</v>
      </c>
      <c r="CB12" s="63" t="s">
        <v>4076</v>
      </c>
      <c r="CC12" s="63" t="s">
        <v>7237</v>
      </c>
      <c r="CD12" s="63" t="s">
        <v>4099</v>
      </c>
      <c r="CE12" s="62"/>
      <c r="CF12" s="64" t="s">
        <v>5036</v>
      </c>
      <c r="CG12" s="64" t="s">
        <v>5036</v>
      </c>
      <c r="CH12" s="64"/>
      <c r="CI12" s="64"/>
      <c r="CJ12" s="64"/>
      <c r="CK12" s="64" t="s">
        <v>4920</v>
      </c>
      <c r="CL12" s="64" t="s">
        <v>4920</v>
      </c>
      <c r="CM12" s="64" t="s">
        <v>4920</v>
      </c>
      <c r="CN12" s="63" t="s">
        <v>8006</v>
      </c>
      <c r="CO12" s="63" t="s">
        <v>8006</v>
      </c>
      <c r="CP12" s="64" t="s">
        <v>2102</v>
      </c>
      <c r="CQ12" s="64" t="s">
        <v>2102</v>
      </c>
      <c r="CR12" s="64" t="s">
        <v>2102</v>
      </c>
      <c r="CS12" s="64"/>
      <c r="CT12" s="64" t="s">
        <v>1947</v>
      </c>
      <c r="CU12" s="64" t="s">
        <v>3079</v>
      </c>
      <c r="CV12" s="64" t="s">
        <v>3871</v>
      </c>
      <c r="CW12" s="65"/>
      <c r="CX12" s="64" t="s">
        <v>1947</v>
      </c>
      <c r="CY12" s="64" t="s">
        <v>3079</v>
      </c>
      <c r="CZ12" s="64" t="s">
        <v>3871</v>
      </c>
      <c r="DA12" s="62" t="s">
        <v>2133</v>
      </c>
      <c r="DB12" s="62"/>
      <c r="DC12" s="62" t="s">
        <v>2133</v>
      </c>
      <c r="DD12" s="62"/>
      <c r="DE12" s="62" t="s">
        <v>2133</v>
      </c>
      <c r="DF12" s="62" t="s">
        <v>2133</v>
      </c>
      <c r="DG12" s="62" t="s">
        <v>2133</v>
      </c>
      <c r="DH12" s="62" t="s">
        <v>2133</v>
      </c>
      <c r="DI12" s="62"/>
      <c r="DJ12" s="62"/>
      <c r="DK12" s="62"/>
      <c r="DL12" s="62" t="s">
        <v>3572</v>
      </c>
      <c r="DM12" s="62" t="s">
        <v>2164</v>
      </c>
      <c r="DN12" s="62" t="s">
        <v>3572</v>
      </c>
      <c r="DO12" s="62" t="s">
        <v>3787</v>
      </c>
      <c r="DP12" s="62" t="s">
        <v>3787</v>
      </c>
      <c r="DQ12" s="62" t="s">
        <v>3176</v>
      </c>
      <c r="DR12" s="62"/>
      <c r="DS12" s="62"/>
      <c r="DT12" s="62"/>
      <c r="DU12" s="62"/>
      <c r="DV12" s="62" t="s">
        <v>2207</v>
      </c>
      <c r="DW12" s="62" t="s">
        <v>2207</v>
      </c>
      <c r="DX12" s="62" t="s">
        <v>2207</v>
      </c>
      <c r="DY12" s="62" t="s">
        <v>2207</v>
      </c>
      <c r="DZ12" s="62" t="s">
        <v>2207</v>
      </c>
      <c r="EA12" s="62" t="s">
        <v>2207</v>
      </c>
      <c r="EB12" s="62" t="s">
        <v>2207</v>
      </c>
      <c r="EC12" s="62" t="s">
        <v>2207</v>
      </c>
      <c r="ED12" s="62" t="s">
        <v>2207</v>
      </c>
      <c r="EE12" s="62" t="s">
        <v>2207</v>
      </c>
      <c r="EF12" s="62" t="s">
        <v>2207</v>
      </c>
      <c r="EG12" s="62" t="s">
        <v>2207</v>
      </c>
      <c r="EH12" s="62" t="s">
        <v>6013</v>
      </c>
      <c r="EI12" s="62" t="s">
        <v>6013</v>
      </c>
      <c r="EJ12" s="62" t="s">
        <v>6013</v>
      </c>
      <c r="EK12" s="62" t="s">
        <v>6125</v>
      </c>
      <c r="EL12" s="62" t="s">
        <v>6013</v>
      </c>
      <c r="EM12" s="62" t="s">
        <v>6013</v>
      </c>
      <c r="EN12" s="62" t="s">
        <v>6013</v>
      </c>
      <c r="EO12" s="62" t="s">
        <v>6125</v>
      </c>
      <c r="EP12" s="66" t="s">
        <v>8067</v>
      </c>
      <c r="EQ12" s="66" t="s">
        <v>2227</v>
      </c>
      <c r="ER12" s="66" t="s">
        <v>8067</v>
      </c>
      <c r="ES12" s="66" t="s">
        <v>2227</v>
      </c>
      <c r="ET12" s="66" t="s">
        <v>3399</v>
      </c>
      <c r="EU12" s="66" t="s">
        <v>3399</v>
      </c>
      <c r="EV12" s="66" t="s">
        <v>4337</v>
      </c>
      <c r="EW12" s="66" t="s">
        <v>4337</v>
      </c>
      <c r="EX12" s="66" t="s">
        <v>4337</v>
      </c>
      <c r="EY12" s="66" t="s">
        <v>4337</v>
      </c>
      <c r="EZ12" s="62" t="s">
        <v>2268</v>
      </c>
      <c r="FA12" s="62" t="s">
        <v>2268</v>
      </c>
      <c r="FB12" s="62" t="s">
        <v>3658</v>
      </c>
      <c r="FC12" s="62" t="s">
        <v>3658</v>
      </c>
      <c r="FD12" s="66" t="s">
        <v>2379</v>
      </c>
      <c r="FE12" s="66" t="s">
        <v>2379</v>
      </c>
      <c r="FF12" s="66" t="s">
        <v>4477</v>
      </c>
      <c r="FG12" s="63" t="s">
        <v>3631</v>
      </c>
      <c r="FH12" s="62"/>
      <c r="FI12" s="63" t="s">
        <v>3631</v>
      </c>
      <c r="FJ12" s="62"/>
      <c r="FK12" s="62" t="s">
        <v>2532</v>
      </c>
      <c r="FL12" s="63"/>
      <c r="FM12" s="63" t="s">
        <v>2463</v>
      </c>
      <c r="FN12" s="63" t="s">
        <v>2464</v>
      </c>
      <c r="FO12" s="63" t="s">
        <v>7720</v>
      </c>
      <c r="FP12" s="63" t="s">
        <v>7720</v>
      </c>
      <c r="FQ12" s="63" t="s">
        <v>7720</v>
      </c>
      <c r="FR12" s="63" t="s">
        <v>7720</v>
      </c>
      <c r="FS12" s="63" t="s">
        <v>3988</v>
      </c>
      <c r="FT12" s="63" t="s">
        <v>1947</v>
      </c>
      <c r="FU12" s="63" t="s">
        <v>1947</v>
      </c>
      <c r="FV12" s="63" t="s">
        <v>1947</v>
      </c>
      <c r="FW12" s="62"/>
      <c r="FX12" s="62" t="s">
        <v>2670</v>
      </c>
      <c r="FY12" s="62" t="s">
        <v>2671</v>
      </c>
      <c r="FZ12" s="62" t="s">
        <v>2697</v>
      </c>
      <c r="GA12" s="62"/>
      <c r="GB12" s="62" t="s">
        <v>1761</v>
      </c>
      <c r="GC12" s="62" t="s">
        <v>1761</v>
      </c>
      <c r="GD12" s="62" t="s">
        <v>2795</v>
      </c>
      <c r="GE12" s="62" t="s">
        <v>2796</v>
      </c>
      <c r="GF12" s="62" t="s">
        <v>2795</v>
      </c>
      <c r="GG12" s="62" t="s">
        <v>2796</v>
      </c>
      <c r="GH12" s="62" t="s">
        <v>5160</v>
      </c>
      <c r="GI12" s="62" t="s">
        <v>5206</v>
      </c>
      <c r="GJ12" s="62"/>
      <c r="GK12" s="62"/>
      <c r="GL12" s="62" t="s">
        <v>2881</v>
      </c>
      <c r="GM12" s="62" t="s">
        <v>1947</v>
      </c>
      <c r="GN12" s="62" t="s">
        <v>1947</v>
      </c>
      <c r="GO12" s="62"/>
      <c r="GP12" s="62" t="s">
        <v>4549</v>
      </c>
      <c r="GQ12" s="62" t="s">
        <v>2933</v>
      </c>
      <c r="GR12" s="62"/>
      <c r="GS12" s="62"/>
      <c r="GT12" s="62" t="s">
        <v>2944</v>
      </c>
      <c r="GU12" s="62" t="s">
        <v>2943</v>
      </c>
      <c r="GV12" s="62" t="s">
        <v>2943</v>
      </c>
      <c r="GW12" s="62" t="s">
        <v>2944</v>
      </c>
      <c r="GX12" s="62" t="s">
        <v>3432</v>
      </c>
      <c r="GY12" s="62" t="s">
        <v>3480</v>
      </c>
      <c r="GZ12" s="62" t="s">
        <v>5604</v>
      </c>
      <c r="HA12" s="67"/>
      <c r="HB12" s="67"/>
      <c r="HC12" s="67" t="s">
        <v>2983</v>
      </c>
      <c r="HD12" s="67" t="s">
        <v>2983</v>
      </c>
      <c r="HE12" s="67" t="s">
        <v>2983</v>
      </c>
      <c r="HF12" s="67" t="s">
        <v>2983</v>
      </c>
      <c r="HG12" s="62" t="s">
        <v>5873</v>
      </c>
      <c r="HH12" s="62" t="s">
        <v>5873</v>
      </c>
      <c r="HI12" s="62" t="s">
        <v>2521</v>
      </c>
      <c r="HJ12" s="62" t="s">
        <v>2521</v>
      </c>
      <c r="HK12" s="62"/>
      <c r="HL12" s="62" t="s">
        <v>3029</v>
      </c>
      <c r="HM12" s="62" t="s">
        <v>3288</v>
      </c>
    </row>
    <row r="13" spans="1:221" ht="22.5" customHeight="1">
      <c r="A13" s="82" t="s">
        <v>75</v>
      </c>
      <c r="B13" s="82"/>
      <c r="C13" s="52" t="s">
        <v>84</v>
      </c>
      <c r="D13" s="52" t="s">
        <v>84</v>
      </c>
      <c r="E13" s="52" t="s">
        <v>6302</v>
      </c>
      <c r="F13" s="52" t="s">
        <v>6302</v>
      </c>
      <c r="G13" s="52" t="s">
        <v>6302</v>
      </c>
      <c r="H13" s="52" t="s">
        <v>84</v>
      </c>
      <c r="I13" s="52" t="s">
        <v>6302</v>
      </c>
      <c r="J13" s="52" t="s">
        <v>84</v>
      </c>
      <c r="K13" s="52" t="s">
        <v>84</v>
      </c>
      <c r="L13" s="52" t="s">
        <v>6302</v>
      </c>
      <c r="M13" s="52" t="s">
        <v>84</v>
      </c>
      <c r="N13" s="52" t="s">
        <v>6302</v>
      </c>
      <c r="O13" s="52" t="s">
        <v>84</v>
      </c>
      <c r="P13" s="53" t="s">
        <v>98</v>
      </c>
      <c r="Q13" s="43" t="s">
        <v>98</v>
      </c>
      <c r="R13" s="52" t="s">
        <v>84</v>
      </c>
      <c r="S13" s="52" t="s">
        <v>84</v>
      </c>
      <c r="T13" s="52" t="s">
        <v>98</v>
      </c>
      <c r="U13" s="52" t="s">
        <v>98</v>
      </c>
      <c r="V13" s="52" t="s">
        <v>84</v>
      </c>
      <c r="W13" s="52" t="s">
        <v>6302</v>
      </c>
      <c r="X13" s="52" t="s">
        <v>84</v>
      </c>
      <c r="Y13" s="52" t="s">
        <v>6302</v>
      </c>
      <c r="Z13" s="47" t="s">
        <v>255</v>
      </c>
      <c r="AA13" s="47" t="s">
        <v>255</v>
      </c>
      <c r="AB13" s="47" t="s">
        <v>255</v>
      </c>
      <c r="AC13" s="52" t="s">
        <v>142</v>
      </c>
      <c r="AD13" s="52" t="s">
        <v>2290</v>
      </c>
      <c r="AE13" s="52" t="s">
        <v>323</v>
      </c>
      <c r="AF13" s="52" t="s">
        <v>84</v>
      </c>
      <c r="AG13" s="52" t="s">
        <v>84</v>
      </c>
      <c r="AH13" s="52" t="s">
        <v>84</v>
      </c>
      <c r="AI13" s="52" t="s">
        <v>84</v>
      </c>
      <c r="AJ13" s="52" t="s">
        <v>6302</v>
      </c>
      <c r="AK13" s="47" t="s">
        <v>84</v>
      </c>
      <c r="AL13" s="52" t="s">
        <v>6424</v>
      </c>
      <c r="AM13" s="47" t="s">
        <v>84</v>
      </c>
      <c r="AN13" s="52" t="s">
        <v>5827</v>
      </c>
      <c r="AO13" s="52" t="s">
        <v>6424</v>
      </c>
      <c r="AP13" s="47" t="s">
        <v>84</v>
      </c>
      <c r="AQ13" s="47" t="s">
        <v>84</v>
      </c>
      <c r="AR13" s="52" t="s">
        <v>6424</v>
      </c>
      <c r="AS13" s="52" t="s">
        <v>6424</v>
      </c>
      <c r="AT13" s="52" t="s">
        <v>103</v>
      </c>
      <c r="AU13" s="52" t="s">
        <v>142</v>
      </c>
      <c r="AV13" s="47" t="s">
        <v>84</v>
      </c>
      <c r="AW13" s="52" t="s">
        <v>6424</v>
      </c>
      <c r="AX13" s="52" t="s">
        <v>6424</v>
      </c>
      <c r="AY13" s="47" t="s">
        <v>84</v>
      </c>
      <c r="AZ13" s="52" t="s">
        <v>1208</v>
      </c>
      <c r="BA13" s="52" t="s">
        <v>1208</v>
      </c>
      <c r="BB13" s="47" t="s">
        <v>84</v>
      </c>
      <c r="BC13" s="47" t="s">
        <v>84</v>
      </c>
      <c r="BD13" s="47" t="s">
        <v>84</v>
      </c>
      <c r="BE13" s="47" t="s">
        <v>159</v>
      </c>
      <c r="BF13" s="47" t="s">
        <v>159</v>
      </c>
      <c r="BG13" s="52" t="s">
        <v>6424</v>
      </c>
      <c r="BH13" s="47" t="s">
        <v>84</v>
      </c>
      <c r="BI13" s="47" t="s">
        <v>84</v>
      </c>
      <c r="BJ13" s="47" t="s">
        <v>84</v>
      </c>
      <c r="BK13" s="47" t="s">
        <v>84</v>
      </c>
      <c r="BL13" s="47" t="s">
        <v>5583</v>
      </c>
      <c r="BM13" s="52" t="s">
        <v>6424</v>
      </c>
      <c r="BN13" s="47" t="s">
        <v>84</v>
      </c>
      <c r="BO13" s="52" t="s">
        <v>6424</v>
      </c>
      <c r="BP13" s="47" t="s">
        <v>84</v>
      </c>
      <c r="BQ13" s="47" t="s">
        <v>84</v>
      </c>
      <c r="BR13" s="47" t="s">
        <v>84</v>
      </c>
      <c r="BS13" s="47" t="s">
        <v>5585</v>
      </c>
      <c r="BT13" s="47" t="s">
        <v>84</v>
      </c>
      <c r="BU13" s="47" t="s">
        <v>84</v>
      </c>
      <c r="BV13" s="47" t="s">
        <v>84</v>
      </c>
      <c r="BW13" s="47" t="s">
        <v>5584</v>
      </c>
      <c r="BX13" s="52" t="s">
        <v>6424</v>
      </c>
      <c r="BY13" s="43" t="s">
        <v>67</v>
      </c>
      <c r="BZ13" s="43" t="s">
        <v>67</v>
      </c>
      <c r="CA13" s="76" t="s">
        <v>7290</v>
      </c>
      <c r="CB13" s="76" t="s">
        <v>4890</v>
      </c>
      <c r="CC13" s="76" t="s">
        <v>7345</v>
      </c>
      <c r="CD13" s="76" t="s">
        <v>4889</v>
      </c>
      <c r="CE13" s="42" t="s">
        <v>348</v>
      </c>
      <c r="CF13" s="47" t="s">
        <v>84</v>
      </c>
      <c r="CG13" s="47" t="s">
        <v>84</v>
      </c>
      <c r="CH13" s="28" t="s">
        <v>191</v>
      </c>
      <c r="CI13" s="28" t="s">
        <v>191</v>
      </c>
      <c r="CJ13" s="28" t="s">
        <v>84</v>
      </c>
      <c r="CK13" s="47" t="s">
        <v>84</v>
      </c>
      <c r="CL13" s="47" t="s">
        <v>84</v>
      </c>
      <c r="CM13" s="47" t="s">
        <v>84</v>
      </c>
      <c r="CN13" s="52" t="s">
        <v>6424</v>
      </c>
      <c r="CO13" s="52" t="s">
        <v>6424</v>
      </c>
      <c r="CP13" s="28" t="s">
        <v>84</v>
      </c>
      <c r="CQ13" s="28" t="s">
        <v>84</v>
      </c>
      <c r="CR13" s="28" t="s">
        <v>84</v>
      </c>
      <c r="CS13" s="28" t="s">
        <v>72</v>
      </c>
      <c r="CT13" s="28" t="s">
        <v>323</v>
      </c>
      <c r="CU13" s="28" t="s">
        <v>323</v>
      </c>
      <c r="CV13" s="47" t="s">
        <v>84</v>
      </c>
      <c r="CW13" s="35" t="s">
        <v>101</v>
      </c>
      <c r="CX13" s="48" t="s">
        <v>1208</v>
      </c>
      <c r="CY13" s="48" t="s">
        <v>1208</v>
      </c>
      <c r="CZ13" s="47" t="s">
        <v>84</v>
      </c>
      <c r="DA13" s="47" t="s">
        <v>84</v>
      </c>
      <c r="DB13" s="47" t="s">
        <v>84</v>
      </c>
      <c r="DC13" s="47" t="s">
        <v>84</v>
      </c>
      <c r="DD13" s="47" t="s">
        <v>84</v>
      </c>
      <c r="DE13" s="47" t="s">
        <v>84</v>
      </c>
      <c r="DF13" s="47" t="s">
        <v>84</v>
      </c>
      <c r="DG13" s="47" t="s">
        <v>84</v>
      </c>
      <c r="DH13" s="47" t="s">
        <v>84</v>
      </c>
      <c r="DI13" s="47" t="s">
        <v>98</v>
      </c>
      <c r="DJ13" s="56" t="s">
        <v>84</v>
      </c>
      <c r="DK13" s="56" t="s">
        <v>84</v>
      </c>
      <c r="DL13" s="52" t="s">
        <v>84</v>
      </c>
      <c r="DM13" s="52" t="s">
        <v>84</v>
      </c>
      <c r="DN13" s="52" t="s">
        <v>84</v>
      </c>
      <c r="DO13" s="42" t="s">
        <v>5709</v>
      </c>
      <c r="DP13" s="42" t="s">
        <v>67</v>
      </c>
      <c r="DQ13" s="43" t="s">
        <v>323</v>
      </c>
      <c r="DR13" s="42" t="s">
        <v>150</v>
      </c>
      <c r="DS13" s="42" t="s">
        <v>150</v>
      </c>
      <c r="DT13" s="42" t="s">
        <v>150</v>
      </c>
      <c r="DU13" s="42" t="s">
        <v>150</v>
      </c>
      <c r="DV13" s="42" t="s">
        <v>1013</v>
      </c>
      <c r="DW13" s="42" t="s">
        <v>1013</v>
      </c>
      <c r="DX13" s="42" t="s">
        <v>1013</v>
      </c>
      <c r="DY13" s="42" t="s">
        <v>1013</v>
      </c>
      <c r="DZ13" s="42" t="s">
        <v>1013</v>
      </c>
      <c r="EA13" s="42" t="s">
        <v>1013</v>
      </c>
      <c r="EB13" s="42" t="s">
        <v>1013</v>
      </c>
      <c r="EC13" s="42" t="s">
        <v>1013</v>
      </c>
      <c r="ED13" s="42" t="s">
        <v>1013</v>
      </c>
      <c r="EE13" s="42" t="s">
        <v>1013</v>
      </c>
      <c r="EF13" s="42" t="s">
        <v>1013</v>
      </c>
      <c r="EG13" s="42" t="s">
        <v>1013</v>
      </c>
      <c r="EH13" s="42" t="s">
        <v>1013</v>
      </c>
      <c r="EI13" s="42" t="s">
        <v>1013</v>
      </c>
      <c r="EJ13" s="42" t="s">
        <v>1013</v>
      </c>
      <c r="EK13" s="42" t="s">
        <v>84</v>
      </c>
      <c r="EL13" s="42" t="s">
        <v>7428</v>
      </c>
      <c r="EM13" s="42" t="s">
        <v>7428</v>
      </c>
      <c r="EN13" s="42" t="s">
        <v>7428</v>
      </c>
      <c r="EO13" s="52" t="s">
        <v>6424</v>
      </c>
      <c r="EP13" s="52" t="s">
        <v>6424</v>
      </c>
      <c r="EQ13" s="42" t="s">
        <v>67</v>
      </c>
      <c r="ER13" s="52" t="s">
        <v>6424</v>
      </c>
      <c r="ES13" s="42" t="s">
        <v>67</v>
      </c>
      <c r="ET13" s="42" t="s">
        <v>67</v>
      </c>
      <c r="EU13" s="42" t="s">
        <v>67</v>
      </c>
      <c r="EV13" s="42" t="s">
        <v>67</v>
      </c>
      <c r="EW13" s="42" t="s">
        <v>67</v>
      </c>
      <c r="EX13" s="42" t="s">
        <v>67</v>
      </c>
      <c r="EY13" s="42" t="s">
        <v>67</v>
      </c>
      <c r="EZ13" s="52" t="s">
        <v>84</v>
      </c>
      <c r="FA13" s="52" t="s">
        <v>142</v>
      </c>
      <c r="FB13" s="52" t="s">
        <v>84</v>
      </c>
      <c r="FC13" s="52" t="s">
        <v>142</v>
      </c>
      <c r="FD13" s="42" t="s">
        <v>67</v>
      </c>
      <c r="FE13" s="42" t="s">
        <v>67</v>
      </c>
      <c r="FF13" s="42" t="s">
        <v>67</v>
      </c>
      <c r="FG13" s="47" t="s">
        <v>3603</v>
      </c>
      <c r="FH13" s="42" t="s">
        <v>462</v>
      </c>
      <c r="FI13" s="47" t="s">
        <v>3603</v>
      </c>
      <c r="FJ13" s="42" t="s">
        <v>98</v>
      </c>
      <c r="FK13" s="43" t="s">
        <v>142</v>
      </c>
      <c r="FL13" s="47" t="s">
        <v>72</v>
      </c>
      <c r="FM13" s="47" t="s">
        <v>323</v>
      </c>
      <c r="FN13" s="42" t="s">
        <v>1243</v>
      </c>
      <c r="FO13" s="47" t="s">
        <v>323</v>
      </c>
      <c r="FP13" s="47" t="s">
        <v>323</v>
      </c>
      <c r="FQ13" s="47" t="s">
        <v>323</v>
      </c>
      <c r="FR13" s="47" t="s">
        <v>323</v>
      </c>
      <c r="FS13" s="52" t="s">
        <v>84</v>
      </c>
      <c r="FT13" s="52" t="s">
        <v>84</v>
      </c>
      <c r="FU13" s="42" t="s">
        <v>2549</v>
      </c>
      <c r="FV13" s="52" t="s">
        <v>84</v>
      </c>
      <c r="FW13" s="47" t="s">
        <v>84</v>
      </c>
      <c r="FX13" s="47" t="s">
        <v>84</v>
      </c>
      <c r="FY13" s="47" t="s">
        <v>84</v>
      </c>
      <c r="FZ13" s="47" t="s">
        <v>262</v>
      </c>
      <c r="GA13" s="42" t="s">
        <v>93</v>
      </c>
      <c r="GB13" s="52" t="s">
        <v>262</v>
      </c>
      <c r="GC13" s="52" t="s">
        <v>262</v>
      </c>
      <c r="GD13" s="42" t="s">
        <v>462</v>
      </c>
      <c r="GE13" s="42" t="s">
        <v>142</v>
      </c>
      <c r="GF13" s="42" t="s">
        <v>462</v>
      </c>
      <c r="GG13" s="42" t="s">
        <v>142</v>
      </c>
      <c r="GH13" s="42" t="s">
        <v>142</v>
      </c>
      <c r="GI13" s="42" t="s">
        <v>67</v>
      </c>
      <c r="GJ13" s="42" t="s">
        <v>142</v>
      </c>
      <c r="GK13" s="56" t="s">
        <v>84</v>
      </c>
      <c r="GL13" s="56" t="s">
        <v>84</v>
      </c>
      <c r="GM13" s="42" t="s">
        <v>142</v>
      </c>
      <c r="GN13" s="56" t="s">
        <v>84</v>
      </c>
      <c r="GO13" s="42" t="s">
        <v>323</v>
      </c>
      <c r="GP13" s="42" t="s">
        <v>1208</v>
      </c>
      <c r="GQ13" s="42" t="s">
        <v>67</v>
      </c>
      <c r="GR13" s="42" t="s">
        <v>142</v>
      </c>
      <c r="GS13" s="42" t="s">
        <v>101</v>
      </c>
      <c r="GT13" s="42" t="s">
        <v>1182</v>
      </c>
      <c r="GU13" s="42" t="s">
        <v>1208</v>
      </c>
      <c r="GV13" s="42" t="s">
        <v>262</v>
      </c>
      <c r="GW13" s="42" t="s">
        <v>1155</v>
      </c>
      <c r="GX13" s="42" t="s">
        <v>1196</v>
      </c>
      <c r="GY13" s="55" t="s">
        <v>5671</v>
      </c>
      <c r="GZ13" s="55">
        <v>15000</v>
      </c>
      <c r="HA13" s="55" t="s">
        <v>84</v>
      </c>
      <c r="HB13" s="57" t="s">
        <v>94</v>
      </c>
      <c r="HC13" s="55" t="s">
        <v>84</v>
      </c>
      <c r="HD13" s="57" t="s">
        <v>262</v>
      </c>
      <c r="HE13" s="55" t="s">
        <v>84</v>
      </c>
      <c r="HF13" s="57" t="s">
        <v>262</v>
      </c>
      <c r="HG13" s="57" t="s">
        <v>252</v>
      </c>
      <c r="HH13" s="57" t="s">
        <v>5959</v>
      </c>
      <c r="HI13" s="42" t="s">
        <v>84</v>
      </c>
      <c r="HJ13" s="43" t="s">
        <v>3117</v>
      </c>
      <c r="HK13" s="43" t="s">
        <v>254</v>
      </c>
      <c r="HL13" s="43" t="s">
        <v>67</v>
      </c>
      <c r="HM13" s="42" t="s">
        <v>84</v>
      </c>
    </row>
    <row r="14" spans="1:221" ht="11.25" customHeight="1">
      <c r="A14" s="86" t="s">
        <v>435</v>
      </c>
      <c r="B14" s="86"/>
      <c r="C14" s="62" t="s">
        <v>5488</v>
      </c>
      <c r="D14" s="62" t="s">
        <v>5487</v>
      </c>
      <c r="E14" s="62" t="s">
        <v>6142</v>
      </c>
      <c r="F14" s="62" t="s">
        <v>6194</v>
      </c>
      <c r="G14" s="62" t="s">
        <v>6194</v>
      </c>
      <c r="H14" s="62" t="s">
        <v>5487</v>
      </c>
      <c r="I14" s="62" t="s">
        <v>6309</v>
      </c>
      <c r="J14" s="62"/>
      <c r="K14" s="62" t="s">
        <v>1614</v>
      </c>
      <c r="L14" s="62" t="s">
        <v>6309</v>
      </c>
      <c r="M14" s="62" t="s">
        <v>1614</v>
      </c>
      <c r="N14" s="62" t="s">
        <v>6309</v>
      </c>
      <c r="O14" s="62" t="s">
        <v>1614</v>
      </c>
      <c r="P14" s="63"/>
      <c r="Q14" s="63" t="s">
        <v>694</v>
      </c>
      <c r="R14" s="63"/>
      <c r="S14" s="63" t="s">
        <v>741</v>
      </c>
      <c r="T14" s="63" t="s">
        <v>4806</v>
      </c>
      <c r="U14" s="63" t="s">
        <v>4806</v>
      </c>
      <c r="V14" s="63" t="s">
        <v>4793</v>
      </c>
      <c r="W14" s="63" t="s">
        <v>4793</v>
      </c>
      <c r="X14" s="63" t="s">
        <v>4652</v>
      </c>
      <c r="Y14" s="63" t="s">
        <v>4652</v>
      </c>
      <c r="Z14" s="63" t="s">
        <v>1789</v>
      </c>
      <c r="AA14" s="63" t="s">
        <v>1789</v>
      </c>
      <c r="AB14" s="63" t="s">
        <v>1789</v>
      </c>
      <c r="AC14" s="63" t="s">
        <v>2343</v>
      </c>
      <c r="AD14" s="63" t="s">
        <v>2343</v>
      </c>
      <c r="AE14" s="63" t="s">
        <v>2343</v>
      </c>
      <c r="AF14" s="63"/>
      <c r="AG14" s="63"/>
      <c r="AH14" s="63"/>
      <c r="AI14" s="63"/>
      <c r="AJ14" s="63" t="s">
        <v>6802</v>
      </c>
      <c r="AK14" s="63" t="s">
        <v>3910</v>
      </c>
      <c r="AL14" s="62" t="s">
        <v>6194</v>
      </c>
      <c r="AM14" s="63" t="s">
        <v>5228</v>
      </c>
      <c r="AN14" s="63"/>
      <c r="AO14" s="63" t="s">
        <v>6847</v>
      </c>
      <c r="AP14" s="63" t="s">
        <v>701</v>
      </c>
      <c r="AQ14" s="63" t="s">
        <v>5392</v>
      </c>
      <c r="AR14" s="63" t="s">
        <v>6951</v>
      </c>
      <c r="AS14" s="63"/>
      <c r="AT14" s="63"/>
      <c r="AU14" s="63" t="s">
        <v>3351</v>
      </c>
      <c r="AV14" s="63" t="s">
        <v>3351</v>
      </c>
      <c r="AW14" s="63" t="s">
        <v>5019</v>
      </c>
      <c r="AX14" s="63" t="s">
        <v>5019</v>
      </c>
      <c r="AY14" s="63" t="s">
        <v>1242</v>
      </c>
      <c r="AZ14" s="63" t="s">
        <v>1242</v>
      </c>
      <c r="BA14" s="63" t="s">
        <v>1242</v>
      </c>
      <c r="BB14" s="63" t="s">
        <v>1242</v>
      </c>
      <c r="BC14" s="63" t="s">
        <v>1242</v>
      </c>
      <c r="BD14" s="63" t="s">
        <v>1242</v>
      </c>
      <c r="BE14" s="62"/>
      <c r="BF14" s="62" t="s">
        <v>769</v>
      </c>
      <c r="BG14" s="63" t="s">
        <v>4273</v>
      </c>
      <c r="BH14" s="62"/>
      <c r="BI14" s="62" t="s">
        <v>812</v>
      </c>
      <c r="BJ14" s="62" t="s">
        <v>812</v>
      </c>
      <c r="BK14" s="62" t="s">
        <v>4273</v>
      </c>
      <c r="BL14" s="63" t="s">
        <v>5586</v>
      </c>
      <c r="BM14" s="63" t="s">
        <v>4273</v>
      </c>
      <c r="BN14" s="62"/>
      <c r="BO14" s="63" t="s">
        <v>4273</v>
      </c>
      <c r="BP14" s="62" t="s">
        <v>860</v>
      </c>
      <c r="BQ14" s="62" t="s">
        <v>860</v>
      </c>
      <c r="BR14" s="62" t="s">
        <v>4273</v>
      </c>
      <c r="BS14" s="63" t="s">
        <v>5586</v>
      </c>
      <c r="BT14" s="62" t="s">
        <v>876</v>
      </c>
      <c r="BU14" s="62" t="s">
        <v>876</v>
      </c>
      <c r="BV14" s="62" t="s">
        <v>4273</v>
      </c>
      <c r="BW14" s="63" t="s">
        <v>5586</v>
      </c>
      <c r="BX14" s="63" t="s">
        <v>7200</v>
      </c>
      <c r="BY14" s="63" t="s">
        <v>4075</v>
      </c>
      <c r="BZ14" s="63" t="s">
        <v>4075</v>
      </c>
      <c r="CA14" s="63" t="s">
        <v>7291</v>
      </c>
      <c r="CB14" s="63" t="s">
        <v>4891</v>
      </c>
      <c r="CC14" s="63" t="s">
        <v>7200</v>
      </c>
      <c r="CD14" s="63" t="s">
        <v>4075</v>
      </c>
      <c r="CE14" s="62"/>
      <c r="CF14" s="64" t="s">
        <v>5037</v>
      </c>
      <c r="CG14" s="64" t="s">
        <v>5037</v>
      </c>
      <c r="CH14" s="64"/>
      <c r="CI14" s="64"/>
      <c r="CJ14" s="64"/>
      <c r="CK14" s="64" t="s">
        <v>4921</v>
      </c>
      <c r="CL14" s="64" t="s">
        <v>4921</v>
      </c>
      <c r="CM14" s="64" t="s">
        <v>4921</v>
      </c>
      <c r="CN14" s="63" t="s">
        <v>8009</v>
      </c>
      <c r="CO14" s="63" t="s">
        <v>8009</v>
      </c>
      <c r="CP14" s="64" t="s">
        <v>701</v>
      </c>
      <c r="CQ14" s="64" t="s">
        <v>701</v>
      </c>
      <c r="CR14" s="64" t="s">
        <v>701</v>
      </c>
      <c r="CS14" s="64"/>
      <c r="CT14" s="64" t="s">
        <v>944</v>
      </c>
      <c r="CU14" s="64" t="s">
        <v>944</v>
      </c>
      <c r="CV14" s="64" t="s">
        <v>3832</v>
      </c>
      <c r="CW14" s="65"/>
      <c r="CX14" s="64" t="s">
        <v>944</v>
      </c>
      <c r="CY14" s="64" t="s">
        <v>944</v>
      </c>
      <c r="CZ14" s="64" t="s">
        <v>3832</v>
      </c>
      <c r="DA14" s="62" t="s">
        <v>1429</v>
      </c>
      <c r="DB14" s="62"/>
      <c r="DC14" s="62" t="s">
        <v>1429</v>
      </c>
      <c r="DD14" s="62"/>
      <c r="DE14" s="62" t="s">
        <v>1429</v>
      </c>
      <c r="DF14" s="62" t="s">
        <v>1429</v>
      </c>
      <c r="DG14" s="62" t="s">
        <v>1429</v>
      </c>
      <c r="DH14" s="62" t="s">
        <v>1429</v>
      </c>
      <c r="DI14" s="62" t="s">
        <v>1861</v>
      </c>
      <c r="DJ14" s="62" t="s">
        <v>1832</v>
      </c>
      <c r="DK14" s="62" t="s">
        <v>1832</v>
      </c>
      <c r="DL14" s="62" t="s">
        <v>3524</v>
      </c>
      <c r="DM14" s="62"/>
      <c r="DN14" s="62" t="s">
        <v>3524</v>
      </c>
      <c r="DO14" s="62" t="s">
        <v>3784</v>
      </c>
      <c r="DP14" s="62" t="s">
        <v>3784</v>
      </c>
      <c r="DQ14" s="62" t="s">
        <v>3168</v>
      </c>
      <c r="DR14" s="62"/>
      <c r="DS14" s="62"/>
      <c r="DT14" s="62"/>
      <c r="DU14" s="62"/>
      <c r="DV14" s="62" t="s">
        <v>1012</v>
      </c>
      <c r="DW14" s="62" t="s">
        <v>1012</v>
      </c>
      <c r="DX14" s="62" t="s">
        <v>1012</v>
      </c>
      <c r="DY14" s="62" t="s">
        <v>1012</v>
      </c>
      <c r="DZ14" s="62" t="s">
        <v>1012</v>
      </c>
      <c r="EA14" s="62" t="s">
        <v>1012</v>
      </c>
      <c r="EB14" s="62" t="s">
        <v>1012</v>
      </c>
      <c r="EC14" s="62" t="s">
        <v>1012</v>
      </c>
      <c r="ED14" s="62" t="s">
        <v>1012</v>
      </c>
      <c r="EE14" s="62" t="s">
        <v>1012</v>
      </c>
      <c r="EF14" s="62" t="s">
        <v>1012</v>
      </c>
      <c r="EG14" s="62" t="s">
        <v>1012</v>
      </c>
      <c r="EH14" s="62" t="s">
        <v>6014</v>
      </c>
      <c r="EI14" s="62" t="s">
        <v>6014</v>
      </c>
      <c r="EJ14" s="62" t="s">
        <v>6014</v>
      </c>
      <c r="EK14" s="62" t="s">
        <v>6124</v>
      </c>
      <c r="EL14" s="62" t="s">
        <v>6014</v>
      </c>
      <c r="EM14" s="62" t="s">
        <v>6014</v>
      </c>
      <c r="EN14" s="62" t="s">
        <v>6014</v>
      </c>
      <c r="EO14" s="62" t="s">
        <v>6124</v>
      </c>
      <c r="EP14" s="66" t="s">
        <v>8068</v>
      </c>
      <c r="EQ14" s="66"/>
      <c r="ER14" s="66" t="s">
        <v>8068</v>
      </c>
      <c r="ES14" s="66"/>
      <c r="ET14" s="66" t="s">
        <v>3402</v>
      </c>
      <c r="EU14" s="66" t="s">
        <v>3402</v>
      </c>
      <c r="EV14" s="66" t="s">
        <v>4384</v>
      </c>
      <c r="EW14" s="66" t="s">
        <v>4384</v>
      </c>
      <c r="EX14" s="66" t="s">
        <v>4384</v>
      </c>
      <c r="EY14" s="66" t="s">
        <v>4384</v>
      </c>
      <c r="EZ14" s="62" t="s">
        <v>569</v>
      </c>
      <c r="FA14" s="62" t="s">
        <v>609</v>
      </c>
      <c r="FB14" s="62" t="s">
        <v>5155</v>
      </c>
      <c r="FC14" s="62" t="s">
        <v>3659</v>
      </c>
      <c r="FD14" s="66"/>
      <c r="FE14" s="66" t="s">
        <v>3054</v>
      </c>
      <c r="FF14" s="66" t="s">
        <v>4474</v>
      </c>
      <c r="FG14" s="63" t="s">
        <v>3602</v>
      </c>
      <c r="FH14" s="62"/>
      <c r="FI14" s="63" t="s">
        <v>3602</v>
      </c>
      <c r="FJ14" s="62" t="s">
        <v>463</v>
      </c>
      <c r="FK14" s="62" t="s">
        <v>499</v>
      </c>
      <c r="FL14" s="63"/>
      <c r="FM14" s="63" t="s">
        <v>2459</v>
      </c>
      <c r="FN14" s="63" t="s">
        <v>2459</v>
      </c>
      <c r="FO14" s="63" t="s">
        <v>2459</v>
      </c>
      <c r="FP14" s="63" t="s">
        <v>2459</v>
      </c>
      <c r="FQ14" s="63" t="s">
        <v>2459</v>
      </c>
      <c r="FR14" s="63" t="s">
        <v>2459</v>
      </c>
      <c r="FS14" s="63" t="s">
        <v>4006</v>
      </c>
      <c r="FT14" s="63" t="s">
        <v>2551</v>
      </c>
      <c r="FU14" s="63" t="s">
        <v>2550</v>
      </c>
      <c r="FV14" s="63" t="s">
        <v>2551</v>
      </c>
      <c r="FW14" s="62"/>
      <c r="FX14" s="62" t="s">
        <v>1523</v>
      </c>
      <c r="FY14" s="62" t="s">
        <v>1523</v>
      </c>
      <c r="FZ14" s="62" t="s">
        <v>2700</v>
      </c>
      <c r="GA14" s="62" t="s">
        <v>1324</v>
      </c>
      <c r="GB14" s="62" t="s">
        <v>1101</v>
      </c>
      <c r="GC14" s="62" t="s">
        <v>1101</v>
      </c>
      <c r="GD14" s="62" t="s">
        <v>2799</v>
      </c>
      <c r="GE14" s="62" t="s">
        <v>2799</v>
      </c>
      <c r="GF14" s="62" t="s">
        <v>2799</v>
      </c>
      <c r="GG14" s="62" t="s">
        <v>2799</v>
      </c>
      <c r="GH14" s="62" t="s">
        <v>5159</v>
      </c>
      <c r="GI14" s="62" t="s">
        <v>5159</v>
      </c>
      <c r="GJ14" s="62"/>
      <c r="GK14" s="62"/>
      <c r="GL14" s="62" t="s">
        <v>1375</v>
      </c>
      <c r="GM14" s="62" t="s">
        <v>1398</v>
      </c>
      <c r="GN14" s="62" t="s">
        <v>1398</v>
      </c>
      <c r="GO14" s="62"/>
      <c r="GP14" s="62" t="s">
        <v>1679</v>
      </c>
      <c r="GQ14" s="62" t="s">
        <v>4502</v>
      </c>
      <c r="GR14" s="62"/>
      <c r="GS14" s="62"/>
      <c r="GT14" s="62" t="s">
        <v>1181</v>
      </c>
      <c r="GU14" s="62" t="s">
        <v>1184</v>
      </c>
      <c r="GV14" s="62" t="s">
        <v>4236</v>
      </c>
      <c r="GW14" s="62" t="s">
        <v>1156</v>
      </c>
      <c r="GX14" s="62" t="s">
        <v>3463</v>
      </c>
      <c r="GY14" s="62" t="s">
        <v>3463</v>
      </c>
      <c r="GZ14" s="62" t="s">
        <v>5607</v>
      </c>
      <c r="HA14" s="67"/>
      <c r="HB14" s="67"/>
      <c r="HC14" s="67" t="s">
        <v>1154</v>
      </c>
      <c r="HD14" s="67" t="s">
        <v>2985</v>
      </c>
      <c r="HE14" s="67" t="s">
        <v>1154</v>
      </c>
      <c r="HF14" s="67" t="s">
        <v>2985</v>
      </c>
      <c r="HG14" s="62" t="s">
        <v>5875</v>
      </c>
      <c r="HH14" s="62" t="s">
        <v>5960</v>
      </c>
      <c r="HI14" s="62" t="s">
        <v>3247</v>
      </c>
      <c r="HJ14" s="62" t="s">
        <v>3247</v>
      </c>
      <c r="HK14" s="62" t="s">
        <v>540</v>
      </c>
      <c r="HL14" s="66" t="s">
        <v>1593</v>
      </c>
      <c r="HM14" s="62" t="s">
        <v>3291</v>
      </c>
    </row>
    <row r="15" spans="1:221" ht="36" customHeight="1">
      <c r="A15" s="82" t="s">
        <v>19</v>
      </c>
      <c r="B15" s="82"/>
      <c r="C15" s="43" t="s">
        <v>25</v>
      </c>
      <c r="D15" s="42" t="s">
        <v>5491</v>
      </c>
      <c r="E15" s="43" t="s">
        <v>25</v>
      </c>
      <c r="F15" s="52" t="s">
        <v>6302</v>
      </c>
      <c r="G15" s="42" t="s">
        <v>6197</v>
      </c>
      <c r="H15" s="42" t="s">
        <v>5491</v>
      </c>
      <c r="I15" s="52" t="s">
        <v>25</v>
      </c>
      <c r="J15" s="42" t="s">
        <v>370</v>
      </c>
      <c r="K15" s="42" t="s">
        <v>1638</v>
      </c>
      <c r="L15" s="42" t="s">
        <v>6311</v>
      </c>
      <c r="M15" s="42" t="s">
        <v>4198</v>
      </c>
      <c r="N15" s="42" t="s">
        <v>6312</v>
      </c>
      <c r="O15" s="42" t="s">
        <v>4199</v>
      </c>
      <c r="P15" s="53" t="s">
        <v>25</v>
      </c>
      <c r="Q15" s="43" t="s">
        <v>25</v>
      </c>
      <c r="R15" s="47" t="s">
        <v>84</v>
      </c>
      <c r="S15" s="47" t="s">
        <v>84</v>
      </c>
      <c r="T15" s="47" t="s">
        <v>25</v>
      </c>
      <c r="U15" s="42" t="s">
        <v>25</v>
      </c>
      <c r="V15" s="47" t="s">
        <v>84</v>
      </c>
      <c r="W15" s="52" t="s">
        <v>6302</v>
      </c>
      <c r="X15" s="47" t="s">
        <v>84</v>
      </c>
      <c r="Y15" s="42" t="s">
        <v>7293</v>
      </c>
      <c r="Z15" s="47" t="s">
        <v>25</v>
      </c>
      <c r="AA15" s="47" t="s">
        <v>25</v>
      </c>
      <c r="AB15" s="47" t="s">
        <v>25</v>
      </c>
      <c r="AC15" s="47" t="s">
        <v>25</v>
      </c>
      <c r="AD15" s="47" t="s">
        <v>90</v>
      </c>
      <c r="AE15" s="47" t="s">
        <v>124</v>
      </c>
      <c r="AF15" s="47" t="s">
        <v>90</v>
      </c>
      <c r="AG15" s="52" t="s">
        <v>84</v>
      </c>
      <c r="AH15" s="52" t="s">
        <v>84</v>
      </c>
      <c r="AI15" s="52" t="s">
        <v>84</v>
      </c>
      <c r="AJ15" s="51" t="s">
        <v>1693</v>
      </c>
      <c r="AK15" s="51" t="s">
        <v>1693</v>
      </c>
      <c r="AL15" s="52" t="s">
        <v>6302</v>
      </c>
      <c r="AM15" s="52" t="s">
        <v>84</v>
      </c>
      <c r="AN15" s="52" t="s">
        <v>5828</v>
      </c>
      <c r="AO15" s="51" t="s">
        <v>91</v>
      </c>
      <c r="AP15" s="52" t="s">
        <v>84</v>
      </c>
      <c r="AQ15" s="52" t="s">
        <v>5393</v>
      </c>
      <c r="AR15" s="52" t="s">
        <v>6952</v>
      </c>
      <c r="AS15" s="52" t="s">
        <v>5393</v>
      </c>
      <c r="AT15" s="52" t="s">
        <v>25</v>
      </c>
      <c r="AU15" s="52" t="s">
        <v>25</v>
      </c>
      <c r="AV15" s="42" t="s">
        <v>563</v>
      </c>
      <c r="AW15" s="42" t="s">
        <v>7141</v>
      </c>
      <c r="AX15" s="42" t="s">
        <v>7141</v>
      </c>
      <c r="AY15" s="52" t="s">
        <v>25</v>
      </c>
      <c r="AZ15" s="52" t="s">
        <v>25</v>
      </c>
      <c r="BA15" s="42" t="s">
        <v>0</v>
      </c>
      <c r="BB15" s="52" t="s">
        <v>25</v>
      </c>
      <c r="BC15" s="52" t="s">
        <v>25</v>
      </c>
      <c r="BD15" s="42" t="s">
        <v>93</v>
      </c>
      <c r="BE15" s="47" t="s">
        <v>25</v>
      </c>
      <c r="BF15" s="47" t="s">
        <v>25</v>
      </c>
      <c r="BG15" s="42" t="s">
        <v>7292</v>
      </c>
      <c r="BH15" s="47" t="s">
        <v>133</v>
      </c>
      <c r="BI15" s="47" t="s">
        <v>84</v>
      </c>
      <c r="BJ15" s="47" t="s">
        <v>84</v>
      </c>
      <c r="BK15" s="47" t="s">
        <v>133</v>
      </c>
      <c r="BL15" s="47" t="s">
        <v>133</v>
      </c>
      <c r="BM15" s="42" t="s">
        <v>7292</v>
      </c>
      <c r="BN15" s="47" t="s">
        <v>0</v>
      </c>
      <c r="BO15" s="42" t="s">
        <v>7141</v>
      </c>
      <c r="BP15" s="47" t="s">
        <v>84</v>
      </c>
      <c r="BQ15" s="47" t="s">
        <v>84</v>
      </c>
      <c r="BR15" s="47" t="s">
        <v>0</v>
      </c>
      <c r="BS15" s="47" t="s">
        <v>93</v>
      </c>
      <c r="BT15" s="47" t="s">
        <v>84</v>
      </c>
      <c r="BU15" s="47" t="s">
        <v>84</v>
      </c>
      <c r="BV15" s="47" t="s">
        <v>0</v>
      </c>
      <c r="BW15" s="47" t="s">
        <v>84</v>
      </c>
      <c r="BX15" s="42" t="s">
        <v>7201</v>
      </c>
      <c r="BY15" s="42" t="s">
        <v>4118</v>
      </c>
      <c r="BZ15" s="42" t="s">
        <v>4118</v>
      </c>
      <c r="CA15" s="42" t="s">
        <v>7294</v>
      </c>
      <c r="CB15" s="42" t="s">
        <v>4083</v>
      </c>
      <c r="CC15" s="42" t="s">
        <v>7346</v>
      </c>
      <c r="CD15" s="42" t="s">
        <v>4117</v>
      </c>
      <c r="CE15" s="47" t="s">
        <v>25</v>
      </c>
      <c r="CF15" s="29" t="s">
        <v>5038</v>
      </c>
      <c r="CG15" s="29" t="s">
        <v>5038</v>
      </c>
      <c r="CH15" s="29" t="s">
        <v>192</v>
      </c>
      <c r="CI15" s="29" t="s">
        <v>192</v>
      </c>
      <c r="CJ15" s="29" t="s">
        <v>207</v>
      </c>
      <c r="CK15" s="29" t="s">
        <v>71</v>
      </c>
      <c r="CL15" s="29" t="s">
        <v>5126</v>
      </c>
      <c r="CM15" s="29" t="s">
        <v>84</v>
      </c>
      <c r="CN15" s="42" t="s">
        <v>8046</v>
      </c>
      <c r="CO15" s="42" t="s">
        <v>8046</v>
      </c>
      <c r="CP15" s="29" t="s">
        <v>1572</v>
      </c>
      <c r="CQ15" s="29" t="s">
        <v>1572</v>
      </c>
      <c r="CR15" s="29" t="s">
        <v>4163</v>
      </c>
      <c r="CS15" s="29" t="s">
        <v>72</v>
      </c>
      <c r="CT15" s="28" t="s">
        <v>323</v>
      </c>
      <c r="CU15" s="28" t="s">
        <v>323</v>
      </c>
      <c r="CV15" s="47" t="s">
        <v>84</v>
      </c>
      <c r="CW15" s="35" t="s">
        <v>101</v>
      </c>
      <c r="CX15" s="48" t="s">
        <v>1208</v>
      </c>
      <c r="CY15" s="48" t="s">
        <v>1208</v>
      </c>
      <c r="CZ15" s="47" t="s">
        <v>84</v>
      </c>
      <c r="DA15" s="47" t="s">
        <v>90</v>
      </c>
      <c r="DB15" s="47" t="s">
        <v>133</v>
      </c>
      <c r="DC15" s="47" t="s">
        <v>0</v>
      </c>
      <c r="DD15" s="47" t="s">
        <v>0</v>
      </c>
      <c r="DE15" s="47" t="s">
        <v>155</v>
      </c>
      <c r="DF15" s="47" t="s">
        <v>93</v>
      </c>
      <c r="DG15" s="47" t="s">
        <v>67</v>
      </c>
      <c r="DH15" s="47" t="s">
        <v>67</v>
      </c>
      <c r="DI15" s="47" t="s">
        <v>25</v>
      </c>
      <c r="DJ15" s="47" t="s">
        <v>0</v>
      </c>
      <c r="DK15" s="47" t="s">
        <v>90</v>
      </c>
      <c r="DL15" s="42" t="s">
        <v>3579</v>
      </c>
      <c r="DM15" s="42" t="s">
        <v>2375</v>
      </c>
      <c r="DN15" s="42" t="s">
        <v>2375</v>
      </c>
      <c r="DO15" s="42" t="s">
        <v>25</v>
      </c>
      <c r="DP15" s="42" t="s">
        <v>3746</v>
      </c>
      <c r="DQ15" s="43" t="s">
        <v>25</v>
      </c>
      <c r="DR15" s="47" t="s">
        <v>90</v>
      </c>
      <c r="DS15" s="47" t="s">
        <v>90</v>
      </c>
      <c r="DT15" s="47" t="s">
        <v>90</v>
      </c>
      <c r="DU15" s="47" t="s">
        <v>90</v>
      </c>
      <c r="DV15" s="47" t="s">
        <v>90</v>
      </c>
      <c r="DW15" s="47" t="s">
        <v>90</v>
      </c>
      <c r="DX15" s="47" t="s">
        <v>90</v>
      </c>
      <c r="DY15" s="47" t="s">
        <v>90</v>
      </c>
      <c r="DZ15" s="47" t="s">
        <v>90</v>
      </c>
      <c r="EA15" s="47" t="s">
        <v>90</v>
      </c>
      <c r="EB15" s="47" t="s">
        <v>90</v>
      </c>
      <c r="EC15" s="47" t="s">
        <v>90</v>
      </c>
      <c r="ED15" s="47" t="s">
        <v>90</v>
      </c>
      <c r="EE15" s="47" t="s">
        <v>90</v>
      </c>
      <c r="EF15" s="47" t="s">
        <v>90</v>
      </c>
      <c r="EG15" s="47" t="s">
        <v>90</v>
      </c>
      <c r="EH15" s="42" t="s">
        <v>6011</v>
      </c>
      <c r="EI15" s="42" t="s">
        <v>6102</v>
      </c>
      <c r="EJ15" s="42" t="s">
        <v>6102</v>
      </c>
      <c r="EK15" s="42" t="s">
        <v>6122</v>
      </c>
      <c r="EL15" s="42" t="s">
        <v>6102</v>
      </c>
      <c r="EM15" s="42" t="s">
        <v>6102</v>
      </c>
      <c r="EN15" s="42" t="s">
        <v>6011</v>
      </c>
      <c r="EO15" s="42" t="s">
        <v>6122</v>
      </c>
      <c r="EP15" s="42" t="s">
        <v>8070</v>
      </c>
      <c r="EQ15" s="42" t="s">
        <v>67</v>
      </c>
      <c r="ER15" s="42" t="s">
        <v>8070</v>
      </c>
      <c r="ES15" s="42" t="s">
        <v>67</v>
      </c>
      <c r="ET15" s="42" t="s">
        <v>67</v>
      </c>
      <c r="EU15" s="42" t="s">
        <v>67</v>
      </c>
      <c r="EV15" s="42" t="s">
        <v>67</v>
      </c>
      <c r="EW15" s="42" t="s">
        <v>67</v>
      </c>
      <c r="EX15" s="42" t="s">
        <v>67</v>
      </c>
      <c r="EY15" s="42" t="s">
        <v>67</v>
      </c>
      <c r="EZ15" s="43" t="s">
        <v>0</v>
      </c>
      <c r="FA15" s="43" t="s">
        <v>25</v>
      </c>
      <c r="FB15" s="43" t="s">
        <v>0</v>
      </c>
      <c r="FC15" s="43" t="s">
        <v>4590</v>
      </c>
      <c r="FD15" s="42" t="s">
        <v>311</v>
      </c>
      <c r="FE15" s="42" t="s">
        <v>311</v>
      </c>
      <c r="FF15" s="42" t="s">
        <v>67</v>
      </c>
      <c r="FG15" s="42" t="s">
        <v>25</v>
      </c>
      <c r="FH15" s="47" t="s">
        <v>25</v>
      </c>
      <c r="FI15" s="42" t="s">
        <v>25</v>
      </c>
      <c r="FJ15" s="42" t="s">
        <v>25</v>
      </c>
      <c r="FK15" s="43" t="s">
        <v>25</v>
      </c>
      <c r="FL15" s="42" t="s">
        <v>115</v>
      </c>
      <c r="FM15" s="42" t="s">
        <v>115</v>
      </c>
      <c r="FN15" s="42" t="s">
        <v>7468</v>
      </c>
      <c r="FO15" s="42" t="s">
        <v>7722</v>
      </c>
      <c r="FP15" s="42" t="s">
        <v>7774</v>
      </c>
      <c r="FQ15" s="42" t="s">
        <v>7722</v>
      </c>
      <c r="FR15" s="42" t="s">
        <v>7774</v>
      </c>
      <c r="FS15" s="42" t="s">
        <v>2375</v>
      </c>
      <c r="FT15" s="42" t="s">
        <v>1179</v>
      </c>
      <c r="FU15" s="42" t="s">
        <v>5749</v>
      </c>
      <c r="FV15" s="42" t="s">
        <v>103</v>
      </c>
      <c r="FW15" s="47" t="s">
        <v>84</v>
      </c>
      <c r="FX15" s="47" t="s">
        <v>84</v>
      </c>
      <c r="FY15" s="47" t="s">
        <v>84</v>
      </c>
      <c r="FZ15" s="47" t="s">
        <v>90</v>
      </c>
      <c r="GA15" s="42" t="s">
        <v>25</v>
      </c>
      <c r="GB15" s="42" t="s">
        <v>1062</v>
      </c>
      <c r="GC15" s="42" t="s">
        <v>25</v>
      </c>
      <c r="GD15" s="42" t="s">
        <v>25</v>
      </c>
      <c r="GE15" s="42" t="s">
        <v>93</v>
      </c>
      <c r="GF15" s="42" t="s">
        <v>25</v>
      </c>
      <c r="GG15" s="42" t="s">
        <v>93</v>
      </c>
      <c r="GH15" s="42" t="s">
        <v>25</v>
      </c>
      <c r="GI15" s="42" t="s">
        <v>93</v>
      </c>
      <c r="GJ15" s="42" t="s">
        <v>25</v>
      </c>
      <c r="GK15" s="42" t="s">
        <v>124</v>
      </c>
      <c r="GL15" s="56" t="s">
        <v>84</v>
      </c>
      <c r="GM15" s="42" t="s">
        <v>25</v>
      </c>
      <c r="GN15" s="56" t="s">
        <v>84</v>
      </c>
      <c r="GO15" s="42" t="s">
        <v>96</v>
      </c>
      <c r="GP15" s="42" t="s">
        <v>96</v>
      </c>
      <c r="GQ15" s="42" t="s">
        <v>67</v>
      </c>
      <c r="GR15" s="42" t="s">
        <v>231</v>
      </c>
      <c r="GS15" s="42" t="s">
        <v>232</v>
      </c>
      <c r="GT15" s="42" t="s">
        <v>71</v>
      </c>
      <c r="GU15" s="42" t="s">
        <v>232</v>
      </c>
      <c r="GV15" s="42" t="s">
        <v>115</v>
      </c>
      <c r="GW15" s="42" t="s">
        <v>71</v>
      </c>
      <c r="GX15" s="42" t="s">
        <v>1196</v>
      </c>
      <c r="GY15" s="55" t="s">
        <v>5671</v>
      </c>
      <c r="GZ15" s="55" t="s">
        <v>90</v>
      </c>
      <c r="HA15" s="42" t="s">
        <v>71</v>
      </c>
      <c r="HB15" s="42" t="s">
        <v>71</v>
      </c>
      <c r="HC15" s="42" t="s">
        <v>71</v>
      </c>
      <c r="HD15" s="42" t="s">
        <v>71</v>
      </c>
      <c r="HE15" s="42" t="s">
        <v>71</v>
      </c>
      <c r="HF15" s="42" t="s">
        <v>71</v>
      </c>
      <c r="HG15" s="57" t="s">
        <v>252</v>
      </c>
      <c r="HH15" s="57" t="s">
        <v>252</v>
      </c>
      <c r="HI15" s="43" t="s">
        <v>25</v>
      </c>
      <c r="HJ15" s="43" t="s">
        <v>3227</v>
      </c>
      <c r="HK15" s="43" t="s">
        <v>254</v>
      </c>
      <c r="HL15" s="43" t="s">
        <v>254</v>
      </c>
      <c r="HM15" s="42" t="s">
        <v>231</v>
      </c>
    </row>
    <row r="16" spans="1:221" ht="11.25" customHeight="1">
      <c r="A16" s="86" t="s">
        <v>435</v>
      </c>
      <c r="B16" s="86"/>
      <c r="C16" s="63" t="s">
        <v>25</v>
      </c>
      <c r="D16" s="62" t="s">
        <v>5492</v>
      </c>
      <c r="E16" s="63" t="s">
        <v>25</v>
      </c>
      <c r="F16" s="62" t="s">
        <v>6195</v>
      </c>
      <c r="G16" s="62" t="s">
        <v>6195</v>
      </c>
      <c r="H16" s="62" t="s">
        <v>5492</v>
      </c>
      <c r="I16" s="62" t="s">
        <v>25</v>
      </c>
      <c r="J16" s="62"/>
      <c r="K16" s="62" t="s">
        <v>1615</v>
      </c>
      <c r="L16" s="62" t="s">
        <v>6310</v>
      </c>
      <c r="M16" s="62" t="s">
        <v>1615</v>
      </c>
      <c r="N16" s="62" t="s">
        <v>6314</v>
      </c>
      <c r="O16" s="62" t="s">
        <v>1615</v>
      </c>
      <c r="P16" s="63"/>
      <c r="Q16" s="63" t="s">
        <v>25</v>
      </c>
      <c r="R16" s="63"/>
      <c r="S16" s="63" t="s">
        <v>744</v>
      </c>
      <c r="T16" s="63" t="s">
        <v>4721</v>
      </c>
      <c r="U16" s="62" t="s">
        <v>25</v>
      </c>
      <c r="V16" s="63" t="s">
        <v>4792</v>
      </c>
      <c r="W16" s="63" t="s">
        <v>4792</v>
      </c>
      <c r="X16" s="63" t="s">
        <v>4653</v>
      </c>
      <c r="Y16" s="63" t="s">
        <v>4653</v>
      </c>
      <c r="Z16" s="63" t="s">
        <v>25</v>
      </c>
      <c r="AA16" s="63" t="s">
        <v>25</v>
      </c>
      <c r="AB16" s="63" t="s">
        <v>25</v>
      </c>
      <c r="AC16" s="63" t="s">
        <v>2346</v>
      </c>
      <c r="AD16" s="63" t="s">
        <v>2345</v>
      </c>
      <c r="AE16" s="63" t="s">
        <v>2345</v>
      </c>
      <c r="AF16" s="63"/>
      <c r="AG16" s="63"/>
      <c r="AH16" s="63"/>
      <c r="AI16" s="63"/>
      <c r="AJ16" s="63" t="s">
        <v>3911</v>
      </c>
      <c r="AK16" s="63" t="s">
        <v>3911</v>
      </c>
      <c r="AL16" s="62" t="s">
        <v>6195</v>
      </c>
      <c r="AM16" s="63" t="s">
        <v>5229</v>
      </c>
      <c r="AN16" s="63" t="s">
        <v>5831</v>
      </c>
      <c r="AO16" s="63" t="s">
        <v>6848</v>
      </c>
      <c r="AP16" s="63" t="s">
        <v>701</v>
      </c>
      <c r="AQ16" s="63" t="s">
        <v>3359</v>
      </c>
      <c r="AR16" s="63" t="s">
        <v>6953</v>
      </c>
      <c r="AS16" s="63"/>
      <c r="AT16" s="63"/>
      <c r="AU16" s="63" t="s">
        <v>3352</v>
      </c>
      <c r="AV16" s="63" t="s">
        <v>3353</v>
      </c>
      <c r="AW16" s="63" t="s">
        <v>5019</v>
      </c>
      <c r="AX16" s="63" t="s">
        <v>5019</v>
      </c>
      <c r="AY16" s="63" t="s">
        <v>25</v>
      </c>
      <c r="AZ16" s="63" t="s">
        <v>25</v>
      </c>
      <c r="BA16" s="63" t="s">
        <v>1228</v>
      </c>
      <c r="BB16" s="63" t="s">
        <v>25</v>
      </c>
      <c r="BC16" s="63" t="s">
        <v>25</v>
      </c>
      <c r="BD16" s="63" t="s">
        <v>1228</v>
      </c>
      <c r="BE16" s="62"/>
      <c r="BF16" s="62" t="s">
        <v>25</v>
      </c>
      <c r="BG16" s="63" t="s">
        <v>4273</v>
      </c>
      <c r="BH16" s="62"/>
      <c r="BI16" s="62" t="s">
        <v>814</v>
      </c>
      <c r="BJ16" s="62" t="s">
        <v>814</v>
      </c>
      <c r="BK16" s="62" t="s">
        <v>4273</v>
      </c>
      <c r="BL16" s="63" t="s">
        <v>4273</v>
      </c>
      <c r="BM16" s="63" t="s">
        <v>4273</v>
      </c>
      <c r="BN16" s="62"/>
      <c r="BO16" s="63" t="s">
        <v>4273</v>
      </c>
      <c r="BP16" s="62" t="s">
        <v>861</v>
      </c>
      <c r="BQ16" s="62" t="s">
        <v>861</v>
      </c>
      <c r="BR16" s="62" t="s">
        <v>4273</v>
      </c>
      <c r="BS16" s="63" t="s">
        <v>4273</v>
      </c>
      <c r="BT16" s="62" t="s">
        <v>877</v>
      </c>
      <c r="BU16" s="62" t="s">
        <v>877</v>
      </c>
      <c r="BV16" s="62" t="s">
        <v>4273</v>
      </c>
      <c r="BW16" s="63" t="s">
        <v>4273</v>
      </c>
      <c r="BX16" s="63" t="s">
        <v>7198</v>
      </c>
      <c r="BY16" s="63" t="s">
        <v>4082</v>
      </c>
      <c r="BZ16" s="63" t="s">
        <v>4082</v>
      </c>
      <c r="CA16" s="63" t="s">
        <v>7233</v>
      </c>
      <c r="CB16" s="63" t="s">
        <v>4078</v>
      </c>
      <c r="CC16" s="63" t="s">
        <v>7347</v>
      </c>
      <c r="CD16" s="63" t="s">
        <v>4082</v>
      </c>
      <c r="CE16" s="62"/>
      <c r="CF16" s="64" t="s">
        <v>5039</v>
      </c>
      <c r="CG16" s="64" t="s">
        <v>5039</v>
      </c>
      <c r="CH16" s="64"/>
      <c r="CI16" s="64"/>
      <c r="CJ16" s="64"/>
      <c r="CK16" s="64" t="s">
        <v>4922</v>
      </c>
      <c r="CL16" s="64" t="s">
        <v>4922</v>
      </c>
      <c r="CM16" s="64" t="s">
        <v>4922</v>
      </c>
      <c r="CN16" s="63" t="s">
        <v>8045</v>
      </c>
      <c r="CO16" s="63" t="s">
        <v>8045</v>
      </c>
      <c r="CP16" s="64" t="s">
        <v>1571</v>
      </c>
      <c r="CQ16" s="64" t="s">
        <v>1571</v>
      </c>
      <c r="CR16" s="64" t="s">
        <v>1571</v>
      </c>
      <c r="CS16" s="64"/>
      <c r="CT16" s="64" t="s">
        <v>980</v>
      </c>
      <c r="CU16" s="64" t="s">
        <v>980</v>
      </c>
      <c r="CV16" s="64" t="s">
        <v>3832</v>
      </c>
      <c r="CW16" s="65"/>
      <c r="CX16" s="64" t="s">
        <v>980</v>
      </c>
      <c r="CY16" s="64" t="s">
        <v>980</v>
      </c>
      <c r="CZ16" s="64" t="s">
        <v>3832</v>
      </c>
      <c r="DA16" s="62" t="s">
        <v>1428</v>
      </c>
      <c r="DB16" s="62"/>
      <c r="DC16" s="62" t="s">
        <v>1428</v>
      </c>
      <c r="DD16" s="62"/>
      <c r="DE16" s="62" t="s">
        <v>1466</v>
      </c>
      <c r="DF16" s="62" t="s">
        <v>1466</v>
      </c>
      <c r="DG16" s="62" t="s">
        <v>1475</v>
      </c>
      <c r="DH16" s="62" t="s">
        <v>1475</v>
      </c>
      <c r="DI16" s="62" t="s">
        <v>25</v>
      </c>
      <c r="DJ16" s="62" t="s">
        <v>1833</v>
      </c>
      <c r="DK16" s="62" t="s">
        <v>1833</v>
      </c>
      <c r="DL16" s="62" t="s">
        <v>25</v>
      </c>
      <c r="DM16" s="62" t="s">
        <v>2376</v>
      </c>
      <c r="DN16" s="62" t="s">
        <v>3562</v>
      </c>
      <c r="DO16" s="62" t="s">
        <v>3209</v>
      </c>
      <c r="DP16" s="62" t="s">
        <v>3209</v>
      </c>
      <c r="DQ16" s="62" t="s">
        <v>25</v>
      </c>
      <c r="DR16" s="62"/>
      <c r="DS16" s="62"/>
      <c r="DT16" s="62"/>
      <c r="DU16" s="62"/>
      <c r="DV16" s="62" t="s">
        <v>1021</v>
      </c>
      <c r="DW16" s="62" t="s">
        <v>1021</v>
      </c>
      <c r="DX16" s="62" t="s">
        <v>1021</v>
      </c>
      <c r="DY16" s="62" t="s">
        <v>1021</v>
      </c>
      <c r="DZ16" s="62" t="s">
        <v>1021</v>
      </c>
      <c r="EA16" s="62" t="s">
        <v>1021</v>
      </c>
      <c r="EB16" s="62" t="s">
        <v>1021</v>
      </c>
      <c r="EC16" s="62" t="s">
        <v>1021</v>
      </c>
      <c r="ED16" s="62" t="s">
        <v>1021</v>
      </c>
      <c r="EE16" s="62" t="s">
        <v>1021</v>
      </c>
      <c r="EF16" s="62" t="s">
        <v>1021</v>
      </c>
      <c r="EG16" s="62" t="s">
        <v>1021</v>
      </c>
      <c r="EH16" s="62" t="s">
        <v>6015</v>
      </c>
      <c r="EI16" s="62" t="s">
        <v>6103</v>
      </c>
      <c r="EJ16" s="62" t="s">
        <v>6103</v>
      </c>
      <c r="EK16" s="62" t="s">
        <v>6123</v>
      </c>
      <c r="EL16" s="62" t="s">
        <v>6103</v>
      </c>
      <c r="EM16" s="62" t="s">
        <v>6103</v>
      </c>
      <c r="EN16" s="62" t="s">
        <v>6015</v>
      </c>
      <c r="EO16" s="62" t="s">
        <v>6123</v>
      </c>
      <c r="EP16" s="66" t="s">
        <v>8069</v>
      </c>
      <c r="EQ16" s="66"/>
      <c r="ER16" s="66" t="s">
        <v>8069</v>
      </c>
      <c r="ES16" s="66"/>
      <c r="ET16" s="66" t="s">
        <v>3403</v>
      </c>
      <c r="EU16" s="66" t="s">
        <v>3403</v>
      </c>
      <c r="EV16" s="66" t="s">
        <v>4389</v>
      </c>
      <c r="EW16" s="66" t="s">
        <v>4389</v>
      </c>
      <c r="EX16" s="66" t="s">
        <v>4389</v>
      </c>
      <c r="EY16" s="66" t="s">
        <v>4389</v>
      </c>
      <c r="EZ16" s="62" t="s">
        <v>564</v>
      </c>
      <c r="FA16" s="62" t="s">
        <v>25</v>
      </c>
      <c r="FB16" s="62" t="s">
        <v>5135</v>
      </c>
      <c r="FC16" s="62" t="s">
        <v>4590</v>
      </c>
      <c r="FD16" s="66"/>
      <c r="FE16" s="66" t="s">
        <v>3055</v>
      </c>
      <c r="FF16" s="66" t="s">
        <v>4474</v>
      </c>
      <c r="FG16" s="63" t="s">
        <v>25</v>
      </c>
      <c r="FH16" s="62"/>
      <c r="FI16" s="63" t="s">
        <v>25</v>
      </c>
      <c r="FJ16" s="62"/>
      <c r="FK16" s="62" t="s">
        <v>500</v>
      </c>
      <c r="FL16" s="63"/>
      <c r="FM16" s="63" t="s">
        <v>2460</v>
      </c>
      <c r="FN16" s="63" t="s">
        <v>2460</v>
      </c>
      <c r="FO16" s="63" t="s">
        <v>2460</v>
      </c>
      <c r="FP16" s="63" t="s">
        <v>2460</v>
      </c>
      <c r="FQ16" s="63" t="s">
        <v>2460</v>
      </c>
      <c r="FR16" s="63" t="s">
        <v>2460</v>
      </c>
      <c r="FS16" s="63" t="s">
        <v>3968</v>
      </c>
      <c r="FT16" s="63" t="s">
        <v>2512</v>
      </c>
      <c r="FU16" s="63" t="s">
        <v>2512</v>
      </c>
      <c r="FV16" s="63" t="s">
        <v>2548</v>
      </c>
      <c r="FW16" s="62"/>
      <c r="FX16" s="62" t="s">
        <v>1523</v>
      </c>
      <c r="FY16" s="62" t="s">
        <v>1523</v>
      </c>
      <c r="FZ16" s="62" t="s">
        <v>2698</v>
      </c>
      <c r="GA16" s="62" t="s">
        <v>25</v>
      </c>
      <c r="GB16" s="62" t="s">
        <v>1061</v>
      </c>
      <c r="GC16" s="62" t="s">
        <v>25</v>
      </c>
      <c r="GD16" s="62" t="s">
        <v>2798</v>
      </c>
      <c r="GE16" s="62" t="s">
        <v>2800</v>
      </c>
      <c r="GF16" s="62" t="s">
        <v>25</v>
      </c>
      <c r="GG16" s="62" t="s">
        <v>2800</v>
      </c>
      <c r="GH16" s="62" t="s">
        <v>25</v>
      </c>
      <c r="GI16" s="62" t="s">
        <v>5207</v>
      </c>
      <c r="GJ16" s="62"/>
      <c r="GK16" s="62"/>
      <c r="GL16" s="62" t="s">
        <v>1376</v>
      </c>
      <c r="GM16" s="62" t="s">
        <v>25</v>
      </c>
      <c r="GN16" s="62" t="s">
        <v>1376</v>
      </c>
      <c r="GO16" s="62"/>
      <c r="GP16" s="62" t="s">
        <v>1680</v>
      </c>
      <c r="GQ16" s="62" t="s">
        <v>4503</v>
      </c>
      <c r="GR16" s="62"/>
      <c r="GS16" s="62"/>
      <c r="GT16" s="62" t="s">
        <v>1183</v>
      </c>
      <c r="GU16" s="62" t="s">
        <v>1185</v>
      </c>
      <c r="GV16" s="62" t="s">
        <v>1197</v>
      </c>
      <c r="GW16" s="62" t="s">
        <v>1157</v>
      </c>
      <c r="GX16" s="62" t="s">
        <v>3464</v>
      </c>
      <c r="GY16" s="62" t="s">
        <v>3464</v>
      </c>
      <c r="GZ16" s="62" t="s">
        <v>5608</v>
      </c>
      <c r="HA16" s="67"/>
      <c r="HB16" s="67"/>
      <c r="HC16" s="67" t="s">
        <v>1197</v>
      </c>
      <c r="HD16" s="67" t="s">
        <v>1197</v>
      </c>
      <c r="HE16" s="67" t="s">
        <v>1197</v>
      </c>
      <c r="HF16" s="67" t="s">
        <v>1197</v>
      </c>
      <c r="HG16" s="62" t="s">
        <v>5876</v>
      </c>
      <c r="HH16" s="62" t="s">
        <v>5876</v>
      </c>
      <c r="HI16" s="62" t="s">
        <v>25</v>
      </c>
      <c r="HJ16" s="62" t="s">
        <v>3226</v>
      </c>
      <c r="HK16" s="62" t="s">
        <v>541</v>
      </c>
      <c r="HL16" s="62" t="s">
        <v>541</v>
      </c>
      <c r="HM16" s="62" t="s">
        <v>3292</v>
      </c>
    </row>
    <row r="17" spans="1:221" ht="54">
      <c r="A17" s="82" t="s">
        <v>190</v>
      </c>
      <c r="B17" s="82"/>
      <c r="C17" s="43" t="s">
        <v>25</v>
      </c>
      <c r="D17" s="42" t="s">
        <v>4126</v>
      </c>
      <c r="E17" s="43" t="s">
        <v>25</v>
      </c>
      <c r="F17" s="52" t="s">
        <v>6302</v>
      </c>
      <c r="G17" s="42" t="s">
        <v>6199</v>
      </c>
      <c r="H17" s="42" t="s">
        <v>4126</v>
      </c>
      <c r="I17" s="52" t="s">
        <v>25</v>
      </c>
      <c r="J17" s="47" t="s">
        <v>25</v>
      </c>
      <c r="K17" s="42" t="s">
        <v>2363</v>
      </c>
      <c r="L17" s="42" t="s">
        <v>6315</v>
      </c>
      <c r="M17" s="42" t="s">
        <v>4196</v>
      </c>
      <c r="N17" s="42" t="s">
        <v>4196</v>
      </c>
      <c r="O17" s="42" t="s">
        <v>4197</v>
      </c>
      <c r="P17" s="53" t="s">
        <v>25</v>
      </c>
      <c r="Q17" s="43" t="s">
        <v>25</v>
      </c>
      <c r="R17" s="42" t="s">
        <v>117</v>
      </c>
      <c r="S17" s="42" t="s">
        <v>117</v>
      </c>
      <c r="T17" s="42" t="s">
        <v>25</v>
      </c>
      <c r="U17" s="42" t="s">
        <v>25</v>
      </c>
      <c r="V17" s="42" t="s">
        <v>4790</v>
      </c>
      <c r="W17" s="42" t="s">
        <v>6442</v>
      </c>
      <c r="X17" s="42" t="s">
        <v>87</v>
      </c>
      <c r="Y17" s="42" t="s">
        <v>6441</v>
      </c>
      <c r="Z17" s="42" t="s">
        <v>25</v>
      </c>
      <c r="AA17" s="42" t="s">
        <v>1740</v>
      </c>
      <c r="AB17" s="42" t="s">
        <v>1780</v>
      </c>
      <c r="AC17" s="42" t="s">
        <v>25</v>
      </c>
      <c r="AD17" s="42" t="s">
        <v>2364</v>
      </c>
      <c r="AE17" s="42" t="s">
        <v>2365</v>
      </c>
      <c r="AF17" s="47" t="s">
        <v>25</v>
      </c>
      <c r="AG17" s="42" t="s">
        <v>2366</v>
      </c>
      <c r="AH17" s="42" t="s">
        <v>2367</v>
      </c>
      <c r="AI17" s="42" t="s">
        <v>5310</v>
      </c>
      <c r="AJ17" s="51" t="s">
        <v>3913</v>
      </c>
      <c r="AK17" s="51" t="s">
        <v>3913</v>
      </c>
      <c r="AL17" s="52" t="s">
        <v>84</v>
      </c>
      <c r="AM17" s="51" t="s">
        <v>5231</v>
      </c>
      <c r="AN17" s="52" t="s">
        <v>5828</v>
      </c>
      <c r="AO17" s="51" t="s">
        <v>6849</v>
      </c>
      <c r="AP17" s="51" t="s">
        <v>5231</v>
      </c>
      <c r="AQ17" s="52" t="s">
        <v>5393</v>
      </c>
      <c r="AR17" s="52" t="s">
        <v>5393</v>
      </c>
      <c r="AS17" s="52" t="s">
        <v>5393</v>
      </c>
      <c r="AT17" s="52" t="s">
        <v>25</v>
      </c>
      <c r="AU17" s="42" t="s">
        <v>25</v>
      </c>
      <c r="AV17" s="42" t="s">
        <v>25</v>
      </c>
      <c r="AW17" s="42" t="s">
        <v>93</v>
      </c>
      <c r="AX17" s="42" t="s">
        <v>93</v>
      </c>
      <c r="AY17" s="47" t="s">
        <v>25</v>
      </c>
      <c r="AZ17" s="47" t="s">
        <v>25</v>
      </c>
      <c r="BA17" s="47" t="s">
        <v>25</v>
      </c>
      <c r="BB17" s="47" t="s">
        <v>25</v>
      </c>
      <c r="BC17" s="47" t="s">
        <v>25</v>
      </c>
      <c r="BD17" s="47" t="s">
        <v>25</v>
      </c>
      <c r="BE17" s="47" t="s">
        <v>25</v>
      </c>
      <c r="BF17" s="47" t="s">
        <v>25</v>
      </c>
      <c r="BG17" s="42" t="s">
        <v>7168</v>
      </c>
      <c r="BH17" s="47" t="s">
        <v>133</v>
      </c>
      <c r="BI17" s="42" t="s">
        <v>2368</v>
      </c>
      <c r="BJ17" s="42" t="s">
        <v>2368</v>
      </c>
      <c r="BK17" s="42" t="s">
        <v>4335</v>
      </c>
      <c r="BL17" s="42" t="s">
        <v>4335</v>
      </c>
      <c r="BM17" s="42" t="s">
        <v>7142</v>
      </c>
      <c r="BN17" s="47" t="s">
        <v>0</v>
      </c>
      <c r="BO17" s="42" t="s">
        <v>4638</v>
      </c>
      <c r="BP17" s="42" t="s">
        <v>2369</v>
      </c>
      <c r="BQ17" s="42" t="s">
        <v>2369</v>
      </c>
      <c r="BR17" s="42" t="s">
        <v>4872</v>
      </c>
      <c r="BS17" s="42" t="s">
        <v>4638</v>
      </c>
      <c r="BT17" s="42" t="s">
        <v>2369</v>
      </c>
      <c r="BU17" s="42" t="s">
        <v>2369</v>
      </c>
      <c r="BV17" s="42" t="s">
        <v>4864</v>
      </c>
      <c r="BW17" s="42" t="s">
        <v>5588</v>
      </c>
      <c r="BX17" s="42" t="s">
        <v>7285</v>
      </c>
      <c r="BY17" s="42" t="s">
        <v>4106</v>
      </c>
      <c r="BZ17" s="42" t="s">
        <v>4106</v>
      </c>
      <c r="CA17" s="42" t="s">
        <v>7296</v>
      </c>
      <c r="CB17" s="42" t="s">
        <v>4063</v>
      </c>
      <c r="CC17" s="42" t="s">
        <v>25</v>
      </c>
      <c r="CD17" s="42" t="s">
        <v>25</v>
      </c>
      <c r="CE17" s="42" t="s">
        <v>25</v>
      </c>
      <c r="CF17" s="29" t="s">
        <v>25</v>
      </c>
      <c r="CG17" s="51" t="s">
        <v>2367</v>
      </c>
      <c r="CH17" s="29" t="s">
        <v>25</v>
      </c>
      <c r="CI17" s="35" t="s">
        <v>0</v>
      </c>
      <c r="CJ17" s="51" t="s">
        <v>246</v>
      </c>
      <c r="CK17" s="29" t="s">
        <v>25</v>
      </c>
      <c r="CL17" s="29" t="s">
        <v>4590</v>
      </c>
      <c r="CM17" s="51" t="s">
        <v>4923</v>
      </c>
      <c r="CN17" s="42" t="s">
        <v>8047</v>
      </c>
      <c r="CO17" s="42" t="s">
        <v>8048</v>
      </c>
      <c r="CP17" s="51" t="s">
        <v>2370</v>
      </c>
      <c r="CQ17" s="51" t="s">
        <v>3335</v>
      </c>
      <c r="CR17" s="51" t="s">
        <v>4428</v>
      </c>
      <c r="CS17" s="28" t="s">
        <v>25</v>
      </c>
      <c r="CT17" s="28" t="s">
        <v>25</v>
      </c>
      <c r="CU17" s="28" t="s">
        <v>25</v>
      </c>
      <c r="CV17" s="28" t="s">
        <v>25</v>
      </c>
      <c r="CW17" s="51" t="s">
        <v>25</v>
      </c>
      <c r="CX17" s="28" t="s">
        <v>25</v>
      </c>
      <c r="CY17" s="28" t="s">
        <v>25</v>
      </c>
      <c r="CZ17" s="47" t="s">
        <v>84</v>
      </c>
      <c r="DA17" s="47" t="s">
        <v>25</v>
      </c>
      <c r="DB17" s="47" t="s">
        <v>25</v>
      </c>
      <c r="DC17" s="47" t="s">
        <v>25</v>
      </c>
      <c r="DD17" s="47" t="s">
        <v>0</v>
      </c>
      <c r="DE17" s="42" t="s">
        <v>2371</v>
      </c>
      <c r="DF17" s="42" t="s">
        <v>2372</v>
      </c>
      <c r="DG17" s="42" t="s">
        <v>2372</v>
      </c>
      <c r="DH17" s="42" t="s">
        <v>4522</v>
      </c>
      <c r="DI17" s="47" t="s">
        <v>25</v>
      </c>
      <c r="DJ17" s="47" t="s">
        <v>25</v>
      </c>
      <c r="DK17" s="47" t="s">
        <v>90</v>
      </c>
      <c r="DL17" s="42" t="s">
        <v>3579</v>
      </c>
      <c r="DM17" s="42" t="s">
        <v>2374</v>
      </c>
      <c r="DN17" s="42" t="s">
        <v>2374</v>
      </c>
      <c r="DO17" s="42" t="s">
        <v>25</v>
      </c>
      <c r="DP17" s="42" t="s">
        <v>3785</v>
      </c>
      <c r="DQ17" s="43" t="s">
        <v>25</v>
      </c>
      <c r="DR17" s="42" t="s">
        <v>116</v>
      </c>
      <c r="DS17" s="42" t="s">
        <v>65</v>
      </c>
      <c r="DT17" s="42" t="s">
        <v>65</v>
      </c>
      <c r="DU17" s="42" t="s">
        <v>96</v>
      </c>
      <c r="DV17" s="42" t="s">
        <v>1011</v>
      </c>
      <c r="DW17" s="42" t="s">
        <v>1011</v>
      </c>
      <c r="DX17" s="42" t="s">
        <v>2377</v>
      </c>
      <c r="DY17" s="42" t="s">
        <v>2377</v>
      </c>
      <c r="DZ17" s="42" t="s">
        <v>1011</v>
      </c>
      <c r="EA17" s="42" t="s">
        <v>1011</v>
      </c>
      <c r="EB17" s="42" t="s">
        <v>2377</v>
      </c>
      <c r="EC17" s="42" t="s">
        <v>2377</v>
      </c>
      <c r="ED17" s="42" t="s">
        <v>2377</v>
      </c>
      <c r="EE17" s="42" t="s">
        <v>2377</v>
      </c>
      <c r="EF17" s="42" t="s">
        <v>2377</v>
      </c>
      <c r="EG17" s="42" t="s">
        <v>2377</v>
      </c>
      <c r="EH17" s="42" t="s">
        <v>25</v>
      </c>
      <c r="EI17" s="42" t="s">
        <v>6083</v>
      </c>
      <c r="EJ17" s="42" t="s">
        <v>6083</v>
      </c>
      <c r="EK17" s="42" t="s">
        <v>6120</v>
      </c>
      <c r="EL17" s="42" t="s">
        <v>6083</v>
      </c>
      <c r="EM17" s="42" t="s">
        <v>6083</v>
      </c>
      <c r="EN17" s="42" t="s">
        <v>25</v>
      </c>
      <c r="EO17" s="42" t="s">
        <v>6120</v>
      </c>
      <c r="EP17" s="42" t="s">
        <v>8071</v>
      </c>
      <c r="EQ17" s="42" t="s">
        <v>3405</v>
      </c>
      <c r="ER17" s="42" t="s">
        <v>8071</v>
      </c>
      <c r="ES17" s="42" t="s">
        <v>3405</v>
      </c>
      <c r="ET17" s="42" t="s">
        <v>3405</v>
      </c>
      <c r="EU17" s="42" t="s">
        <v>3405</v>
      </c>
      <c r="EV17" s="42" t="s">
        <v>4390</v>
      </c>
      <c r="EW17" s="42" t="s">
        <v>4390</v>
      </c>
      <c r="EX17" s="42" t="s">
        <v>4390</v>
      </c>
      <c r="EY17" s="42" t="s">
        <v>4390</v>
      </c>
      <c r="EZ17" s="43" t="s">
        <v>2367</v>
      </c>
      <c r="FA17" s="43" t="s">
        <v>25</v>
      </c>
      <c r="FB17" s="43" t="s">
        <v>2367</v>
      </c>
      <c r="FC17" s="43" t="s">
        <v>2367</v>
      </c>
      <c r="FD17" s="42" t="s">
        <v>2447</v>
      </c>
      <c r="FE17" s="42" t="s">
        <v>2447</v>
      </c>
      <c r="FF17" s="42" t="s">
        <v>4476</v>
      </c>
      <c r="FG17" s="42" t="s">
        <v>25</v>
      </c>
      <c r="FH17" s="42" t="s">
        <v>25</v>
      </c>
      <c r="FI17" s="42" t="s">
        <v>25</v>
      </c>
      <c r="FJ17" s="42" t="s">
        <v>25</v>
      </c>
      <c r="FK17" s="42" t="s">
        <v>25</v>
      </c>
      <c r="FL17" s="42" t="s">
        <v>116</v>
      </c>
      <c r="FM17" s="42" t="s">
        <v>1865</v>
      </c>
      <c r="FN17" s="42" t="s">
        <v>7469</v>
      </c>
      <c r="FO17" s="42" t="s">
        <v>1865</v>
      </c>
      <c r="FP17" s="42" t="s">
        <v>7775</v>
      </c>
      <c r="FQ17" s="42" t="s">
        <v>1865</v>
      </c>
      <c r="FR17" s="42" t="s">
        <v>7775</v>
      </c>
      <c r="FS17" s="47" t="s">
        <v>25</v>
      </c>
      <c r="FT17" s="47" t="s">
        <v>25</v>
      </c>
      <c r="FU17" s="47" t="s">
        <v>25</v>
      </c>
      <c r="FV17" s="42" t="s">
        <v>2553</v>
      </c>
      <c r="FW17" s="42" t="s">
        <v>289</v>
      </c>
      <c r="FX17" s="42" t="s">
        <v>289</v>
      </c>
      <c r="FY17" s="42" t="s">
        <v>90</v>
      </c>
      <c r="FZ17" s="42" t="s">
        <v>2699</v>
      </c>
      <c r="GA17" s="42" t="s">
        <v>25</v>
      </c>
      <c r="GB17" s="42" t="s">
        <v>2884</v>
      </c>
      <c r="GC17" s="47" t="s">
        <v>25</v>
      </c>
      <c r="GD17" s="42" t="s">
        <v>25</v>
      </c>
      <c r="GE17" s="42" t="s">
        <v>4506</v>
      </c>
      <c r="GF17" s="42" t="s">
        <v>25</v>
      </c>
      <c r="GG17" s="42" t="s">
        <v>4506</v>
      </c>
      <c r="GH17" s="42" t="s">
        <v>25</v>
      </c>
      <c r="GI17" s="42" t="s">
        <v>5208</v>
      </c>
      <c r="GJ17" s="42" t="s">
        <v>25</v>
      </c>
      <c r="GK17" s="42" t="s">
        <v>316</v>
      </c>
      <c r="GL17" s="42" t="s">
        <v>2883</v>
      </c>
      <c r="GM17" s="42" t="s">
        <v>25</v>
      </c>
      <c r="GN17" s="42" t="s">
        <v>5781</v>
      </c>
      <c r="GO17" s="42" t="s">
        <v>25</v>
      </c>
      <c r="GP17" s="42" t="s">
        <v>25</v>
      </c>
      <c r="GQ17" s="42" t="s">
        <v>2938</v>
      </c>
      <c r="GR17" s="42" t="s">
        <v>226</v>
      </c>
      <c r="GS17" s="42" t="s">
        <v>96</v>
      </c>
      <c r="GT17" s="42" t="s">
        <v>2988</v>
      </c>
      <c r="GU17" s="42" t="s">
        <v>2989</v>
      </c>
      <c r="GV17" s="42" t="s">
        <v>2990</v>
      </c>
      <c r="GW17" s="42" t="s">
        <v>49</v>
      </c>
      <c r="GX17" s="42" t="s">
        <v>29</v>
      </c>
      <c r="GY17" s="42" t="s">
        <v>96</v>
      </c>
      <c r="GZ17" s="42" t="s">
        <v>90</v>
      </c>
      <c r="HA17" s="47" t="s">
        <v>65</v>
      </c>
      <c r="HB17" s="42" t="s">
        <v>96</v>
      </c>
      <c r="HC17" s="47" t="s">
        <v>25</v>
      </c>
      <c r="HD17" s="42" t="s">
        <v>2883</v>
      </c>
      <c r="HE17" s="47" t="s">
        <v>25</v>
      </c>
      <c r="HF17" s="42" t="s">
        <v>2883</v>
      </c>
      <c r="HG17" s="42" t="s">
        <v>5130</v>
      </c>
      <c r="HH17" s="42" t="s">
        <v>7795</v>
      </c>
      <c r="HI17" s="43" t="s">
        <v>25</v>
      </c>
      <c r="HJ17" s="43" t="s">
        <v>3254</v>
      </c>
      <c r="HK17" s="43" t="s">
        <v>90</v>
      </c>
      <c r="HL17" s="43" t="s">
        <v>3031</v>
      </c>
      <c r="HM17" s="42" t="s">
        <v>231</v>
      </c>
    </row>
    <row r="18" spans="1:221" ht="11.25" customHeight="1">
      <c r="A18" s="86" t="s">
        <v>435</v>
      </c>
      <c r="B18" s="86"/>
      <c r="C18" s="63" t="s">
        <v>25</v>
      </c>
      <c r="D18" s="62" t="s">
        <v>5495</v>
      </c>
      <c r="E18" s="63" t="s">
        <v>25</v>
      </c>
      <c r="F18" s="62" t="s">
        <v>6196</v>
      </c>
      <c r="G18" s="62" t="s">
        <v>6198</v>
      </c>
      <c r="H18" s="62" t="s">
        <v>5495</v>
      </c>
      <c r="I18" s="62" t="s">
        <v>25</v>
      </c>
      <c r="J18" s="62"/>
      <c r="K18" s="62" t="s">
        <v>1616</v>
      </c>
      <c r="L18" s="62" t="s">
        <v>6313</v>
      </c>
      <c r="M18" s="62" t="s">
        <v>1616</v>
      </c>
      <c r="N18" s="62" t="s">
        <v>6313</v>
      </c>
      <c r="O18" s="62" t="s">
        <v>1616</v>
      </c>
      <c r="P18" s="63"/>
      <c r="Q18" s="63" t="s">
        <v>25</v>
      </c>
      <c r="R18" s="63"/>
      <c r="S18" s="63" t="s">
        <v>743</v>
      </c>
      <c r="T18" s="63" t="s">
        <v>4721</v>
      </c>
      <c r="U18" s="62" t="s">
        <v>25</v>
      </c>
      <c r="V18" s="63" t="s">
        <v>4791</v>
      </c>
      <c r="W18" s="63" t="s">
        <v>4791</v>
      </c>
      <c r="X18" s="63" t="s">
        <v>4654</v>
      </c>
      <c r="Y18" s="63" t="s">
        <v>4654</v>
      </c>
      <c r="Z18" s="63" t="s">
        <v>25</v>
      </c>
      <c r="AA18" s="63" t="s">
        <v>1741</v>
      </c>
      <c r="AB18" s="63" t="s">
        <v>1741</v>
      </c>
      <c r="AC18" s="63" t="s">
        <v>2346</v>
      </c>
      <c r="AD18" s="63" t="s">
        <v>2344</v>
      </c>
      <c r="AE18" s="63" t="s">
        <v>2344</v>
      </c>
      <c r="AF18" s="63"/>
      <c r="AG18" s="63"/>
      <c r="AH18" s="63"/>
      <c r="AI18" s="63"/>
      <c r="AJ18" s="63" t="s">
        <v>3912</v>
      </c>
      <c r="AK18" s="63" t="s">
        <v>3912</v>
      </c>
      <c r="AL18" s="62" t="s">
        <v>6196</v>
      </c>
      <c r="AM18" s="63" t="s">
        <v>5230</v>
      </c>
      <c r="AN18" s="63" t="s">
        <v>5831</v>
      </c>
      <c r="AO18" s="63" t="s">
        <v>6850</v>
      </c>
      <c r="AP18" s="63" t="s">
        <v>701</v>
      </c>
      <c r="AQ18" s="63" t="s">
        <v>3359</v>
      </c>
      <c r="AR18" s="63" t="s">
        <v>6954</v>
      </c>
      <c r="AS18" s="63"/>
      <c r="AT18" s="63"/>
      <c r="AU18" s="63" t="s">
        <v>3366</v>
      </c>
      <c r="AV18" s="63" t="s">
        <v>3366</v>
      </c>
      <c r="AW18" s="63" t="s">
        <v>5020</v>
      </c>
      <c r="AX18" s="63" t="s">
        <v>5020</v>
      </c>
      <c r="AY18" s="63" t="s">
        <v>1267</v>
      </c>
      <c r="AZ18" s="63" t="s">
        <v>1267</v>
      </c>
      <c r="BA18" s="63" t="s">
        <v>1267</v>
      </c>
      <c r="BB18" s="63" t="s">
        <v>1267</v>
      </c>
      <c r="BC18" s="63" t="s">
        <v>1267</v>
      </c>
      <c r="BD18" s="63" t="s">
        <v>1267</v>
      </c>
      <c r="BE18" s="62"/>
      <c r="BF18" s="62" t="s">
        <v>25</v>
      </c>
      <c r="BG18" s="63" t="s">
        <v>5587</v>
      </c>
      <c r="BH18" s="62"/>
      <c r="BI18" s="62" t="s">
        <v>811</v>
      </c>
      <c r="BJ18" s="62" t="s">
        <v>811</v>
      </c>
      <c r="BK18" s="62" t="s">
        <v>4314</v>
      </c>
      <c r="BL18" s="63" t="s">
        <v>4314</v>
      </c>
      <c r="BM18" s="63" t="s">
        <v>5587</v>
      </c>
      <c r="BN18" s="62"/>
      <c r="BO18" s="63" t="s">
        <v>4314</v>
      </c>
      <c r="BP18" s="62" t="s">
        <v>862</v>
      </c>
      <c r="BQ18" s="62" t="s">
        <v>862</v>
      </c>
      <c r="BR18" s="62" t="s">
        <v>4314</v>
      </c>
      <c r="BS18" s="63" t="s">
        <v>4314</v>
      </c>
      <c r="BT18" s="62" t="s">
        <v>878</v>
      </c>
      <c r="BU18" s="62" t="s">
        <v>878</v>
      </c>
      <c r="BV18" s="62" t="s">
        <v>4314</v>
      </c>
      <c r="BW18" s="63" t="s">
        <v>5587</v>
      </c>
      <c r="BX18" s="63" t="s">
        <v>7295</v>
      </c>
      <c r="BY18" s="63" t="s">
        <v>4092</v>
      </c>
      <c r="BZ18" s="63" t="s">
        <v>4092</v>
      </c>
      <c r="CA18" s="63" t="s">
        <v>7238</v>
      </c>
      <c r="CB18" s="63" t="s">
        <v>4079</v>
      </c>
      <c r="CC18" s="63" t="s">
        <v>25</v>
      </c>
      <c r="CD18" s="62" t="s">
        <v>25</v>
      </c>
      <c r="CE18" s="62"/>
      <c r="CF18" s="64" t="s">
        <v>25</v>
      </c>
      <c r="CG18" s="64" t="s">
        <v>5040</v>
      </c>
      <c r="CH18" s="64"/>
      <c r="CI18" s="64"/>
      <c r="CJ18" s="64"/>
      <c r="CK18" s="64" t="s">
        <v>701</v>
      </c>
      <c r="CL18" s="64" t="s">
        <v>701</v>
      </c>
      <c r="CM18" s="64" t="s">
        <v>701</v>
      </c>
      <c r="CN18" s="63" t="s">
        <v>8045</v>
      </c>
      <c r="CO18" s="63" t="s">
        <v>8045</v>
      </c>
      <c r="CP18" s="64" t="s">
        <v>1571</v>
      </c>
      <c r="CQ18" s="64" t="s">
        <v>1571</v>
      </c>
      <c r="CR18" s="64" t="s">
        <v>1571</v>
      </c>
      <c r="CS18" s="64"/>
      <c r="CT18" s="64" t="s">
        <v>25</v>
      </c>
      <c r="CU18" s="64" t="s">
        <v>25</v>
      </c>
      <c r="CV18" s="64" t="s">
        <v>25</v>
      </c>
      <c r="CW18" s="65"/>
      <c r="CX18" s="64" t="s">
        <v>25</v>
      </c>
      <c r="CY18" s="64" t="s">
        <v>25</v>
      </c>
      <c r="CZ18" s="64" t="s">
        <v>3811</v>
      </c>
      <c r="DA18" s="62" t="s">
        <v>25</v>
      </c>
      <c r="DB18" s="62"/>
      <c r="DC18" s="62" t="s">
        <v>25</v>
      </c>
      <c r="DD18" s="62"/>
      <c r="DE18" s="62" t="s">
        <v>1467</v>
      </c>
      <c r="DF18" s="62" t="s">
        <v>1467</v>
      </c>
      <c r="DG18" s="62" t="s">
        <v>1477</v>
      </c>
      <c r="DH18" s="62" t="s">
        <v>1477</v>
      </c>
      <c r="DI18" s="62" t="s">
        <v>25</v>
      </c>
      <c r="DJ18" s="62" t="s">
        <v>25</v>
      </c>
      <c r="DK18" s="62" t="s">
        <v>1833</v>
      </c>
      <c r="DL18" s="62" t="s">
        <v>25</v>
      </c>
      <c r="DM18" s="62" t="s">
        <v>2373</v>
      </c>
      <c r="DN18" s="62" t="s">
        <v>3561</v>
      </c>
      <c r="DO18" s="62" t="s">
        <v>3210</v>
      </c>
      <c r="DP18" s="62" t="s">
        <v>3210</v>
      </c>
      <c r="DQ18" s="62" t="s">
        <v>25</v>
      </c>
      <c r="DR18" s="62"/>
      <c r="DS18" s="62"/>
      <c r="DT18" s="62"/>
      <c r="DU18" s="62"/>
      <c r="DV18" s="62" t="s">
        <v>25</v>
      </c>
      <c r="DW18" s="62" t="s">
        <v>25</v>
      </c>
      <c r="DX18" s="62" t="s">
        <v>1034</v>
      </c>
      <c r="DY18" s="62" t="s">
        <v>1034</v>
      </c>
      <c r="DZ18" s="62" t="s">
        <v>5459</v>
      </c>
      <c r="EA18" s="62" t="s">
        <v>5459</v>
      </c>
      <c r="EB18" s="62" t="s">
        <v>5459</v>
      </c>
      <c r="EC18" s="62" t="s">
        <v>5459</v>
      </c>
      <c r="ED18" s="62" t="s">
        <v>5459</v>
      </c>
      <c r="EE18" s="62" t="s">
        <v>5459</v>
      </c>
      <c r="EF18" s="62" t="s">
        <v>5459</v>
      </c>
      <c r="EG18" s="62" t="s">
        <v>5459</v>
      </c>
      <c r="EH18" s="62" t="s">
        <v>25</v>
      </c>
      <c r="EI18" s="62" t="s">
        <v>6084</v>
      </c>
      <c r="EJ18" s="62" t="s">
        <v>6084</v>
      </c>
      <c r="EK18" s="62" t="s">
        <v>6121</v>
      </c>
      <c r="EL18" s="62" t="s">
        <v>6084</v>
      </c>
      <c r="EM18" s="62" t="s">
        <v>6084</v>
      </c>
      <c r="EN18" s="62" t="s">
        <v>25</v>
      </c>
      <c r="EO18" s="62" t="s">
        <v>6121</v>
      </c>
      <c r="EP18" s="66" t="s">
        <v>8072</v>
      </c>
      <c r="EQ18" s="66" t="s">
        <v>2378</v>
      </c>
      <c r="ER18" s="66" t="s">
        <v>8072</v>
      </c>
      <c r="ES18" s="66" t="s">
        <v>2378</v>
      </c>
      <c r="ET18" s="66" t="s">
        <v>3404</v>
      </c>
      <c r="EU18" s="66" t="s">
        <v>3404</v>
      </c>
      <c r="EV18" s="66" t="s">
        <v>4389</v>
      </c>
      <c r="EW18" s="66" t="s">
        <v>4389</v>
      </c>
      <c r="EX18" s="66" t="s">
        <v>4389</v>
      </c>
      <c r="EY18" s="66" t="s">
        <v>4389</v>
      </c>
      <c r="EZ18" s="62" t="s">
        <v>570</v>
      </c>
      <c r="FA18" s="62" t="s">
        <v>25</v>
      </c>
      <c r="FB18" s="62" t="s">
        <v>5135</v>
      </c>
      <c r="FC18" s="62" t="s">
        <v>3660</v>
      </c>
      <c r="FD18" s="66"/>
      <c r="FE18" s="66" t="s">
        <v>3056</v>
      </c>
      <c r="FF18" s="66" t="s">
        <v>4475</v>
      </c>
      <c r="FG18" s="63" t="s">
        <v>3632</v>
      </c>
      <c r="FH18" s="62"/>
      <c r="FI18" s="63" t="s">
        <v>3632</v>
      </c>
      <c r="FJ18" s="62"/>
      <c r="FK18" s="62" t="s">
        <v>25</v>
      </c>
      <c r="FL18" s="63"/>
      <c r="FM18" s="63" t="s">
        <v>1197</v>
      </c>
      <c r="FN18" s="63" t="s">
        <v>1197</v>
      </c>
      <c r="FO18" s="63" t="s">
        <v>1197</v>
      </c>
      <c r="FP18" s="63" t="s">
        <v>1197</v>
      </c>
      <c r="FQ18" s="63" t="s">
        <v>1197</v>
      </c>
      <c r="FR18" s="63" t="s">
        <v>1197</v>
      </c>
      <c r="FS18" s="63" t="s">
        <v>25</v>
      </c>
      <c r="FT18" s="63" t="s">
        <v>25</v>
      </c>
      <c r="FU18" s="63" t="s">
        <v>25</v>
      </c>
      <c r="FV18" s="63" t="s">
        <v>2554</v>
      </c>
      <c r="FW18" s="62"/>
      <c r="FX18" s="62" t="s">
        <v>1536</v>
      </c>
      <c r="FY18" s="62" t="s">
        <v>1524</v>
      </c>
      <c r="FZ18" s="62" t="s">
        <v>2698</v>
      </c>
      <c r="GA18" s="62" t="s">
        <v>25</v>
      </c>
      <c r="GB18" s="62" t="s">
        <v>1061</v>
      </c>
      <c r="GC18" s="62" t="s">
        <v>25</v>
      </c>
      <c r="GD18" s="62" t="s">
        <v>1267</v>
      </c>
      <c r="GE18" s="62" t="s">
        <v>4505</v>
      </c>
      <c r="GF18" s="62" t="s">
        <v>1267</v>
      </c>
      <c r="GG18" s="62" t="s">
        <v>4505</v>
      </c>
      <c r="GH18" s="62" t="s">
        <v>1267</v>
      </c>
      <c r="GI18" s="62" t="s">
        <v>5209</v>
      </c>
      <c r="GJ18" s="62"/>
      <c r="GK18" s="62"/>
      <c r="GL18" s="62" t="s">
        <v>1377</v>
      </c>
      <c r="GM18" s="62" t="s">
        <v>25</v>
      </c>
      <c r="GN18" s="62" t="s">
        <v>25</v>
      </c>
      <c r="GO18" s="62"/>
      <c r="GP18" s="62" t="s">
        <v>25</v>
      </c>
      <c r="GQ18" s="62" t="s">
        <v>1278</v>
      </c>
      <c r="GR18" s="62"/>
      <c r="GS18" s="62"/>
      <c r="GT18" s="62" t="s">
        <v>1185</v>
      </c>
      <c r="GU18" s="62" t="s">
        <v>1209</v>
      </c>
      <c r="GV18" s="62" t="s">
        <v>1168</v>
      </c>
      <c r="GW18" s="62" t="s">
        <v>1172</v>
      </c>
      <c r="GX18" s="62" t="s">
        <v>3465</v>
      </c>
      <c r="GY18" s="62" t="s">
        <v>3465</v>
      </c>
      <c r="GZ18" s="62" t="s">
        <v>5609</v>
      </c>
      <c r="HA18" s="67"/>
      <c r="HB18" s="67"/>
      <c r="HC18" s="67" t="s">
        <v>25</v>
      </c>
      <c r="HD18" s="67" t="s">
        <v>2986</v>
      </c>
      <c r="HE18" s="67" t="s">
        <v>25</v>
      </c>
      <c r="HF18" s="67" t="s">
        <v>2986</v>
      </c>
      <c r="HG18" s="62" t="s">
        <v>5877</v>
      </c>
      <c r="HH18" s="62" t="s">
        <v>5961</v>
      </c>
      <c r="HI18" s="62" t="s">
        <v>25</v>
      </c>
      <c r="HJ18" s="62" t="s">
        <v>3226</v>
      </c>
      <c r="HK18" s="62" t="s">
        <v>542</v>
      </c>
      <c r="HL18" s="62" t="s">
        <v>542</v>
      </c>
      <c r="HM18" s="62" t="s">
        <v>3292</v>
      </c>
    </row>
    <row r="19" spans="1:221" s="30" customFormat="1" ht="36.75" customHeight="1">
      <c r="A19" s="210" t="s">
        <v>6453</v>
      </c>
      <c r="B19" s="210"/>
      <c r="C19" s="127"/>
      <c r="D19" s="127"/>
      <c r="E19" s="175" t="s">
        <v>25</v>
      </c>
      <c r="F19" s="176" t="s">
        <v>261</v>
      </c>
      <c r="G19" s="174" t="s">
        <v>25</v>
      </c>
      <c r="H19" s="127"/>
      <c r="I19" s="174" t="s">
        <v>25</v>
      </c>
      <c r="J19" s="127"/>
      <c r="K19" s="127"/>
      <c r="L19" s="239" t="s">
        <v>261</v>
      </c>
      <c r="M19" s="127"/>
      <c r="N19" s="174" t="s">
        <v>25</v>
      </c>
      <c r="O19" s="127"/>
      <c r="P19" s="127"/>
      <c r="Q19" s="127"/>
      <c r="R19" s="127"/>
      <c r="S19" s="127"/>
      <c r="T19" s="127"/>
      <c r="U19" s="174" t="s">
        <v>25</v>
      </c>
      <c r="V19" s="127"/>
      <c r="W19" s="175" t="s">
        <v>25</v>
      </c>
      <c r="X19" s="52"/>
      <c r="Y19" s="175" t="s">
        <v>133</v>
      </c>
      <c r="Z19" s="127"/>
      <c r="AA19" s="127"/>
      <c r="AB19" s="127"/>
      <c r="AC19" s="127"/>
      <c r="AD19" s="127"/>
      <c r="AE19" s="127"/>
      <c r="AF19" s="127"/>
      <c r="AG19" s="127"/>
      <c r="AH19" s="127"/>
      <c r="AI19" s="127"/>
      <c r="AJ19" s="175" t="s">
        <v>25</v>
      </c>
      <c r="AK19" s="127"/>
      <c r="AL19" s="176" t="s">
        <v>261</v>
      </c>
      <c r="AM19" s="127"/>
      <c r="AN19" s="52" t="s">
        <v>25</v>
      </c>
      <c r="AO19" s="177" t="s">
        <v>6876</v>
      </c>
      <c r="AP19" s="127"/>
      <c r="AQ19" s="223"/>
      <c r="AR19" s="176" t="s">
        <v>261</v>
      </c>
      <c r="AS19" s="42" t="s">
        <v>25</v>
      </c>
      <c r="AT19" s="42" t="s">
        <v>25</v>
      </c>
      <c r="AU19" s="223"/>
      <c r="AV19" s="223"/>
      <c r="AW19" s="175" t="s">
        <v>25</v>
      </c>
      <c r="AX19" s="175" t="s">
        <v>25</v>
      </c>
      <c r="AY19" s="127"/>
      <c r="AZ19" s="127"/>
      <c r="BA19" s="127"/>
      <c r="BB19" s="127"/>
      <c r="BC19" s="127"/>
      <c r="BD19" s="127"/>
      <c r="BE19" s="127"/>
      <c r="BF19" s="127"/>
      <c r="BG19" s="175" t="s">
        <v>25</v>
      </c>
      <c r="BH19" s="127"/>
      <c r="BI19" s="127"/>
      <c r="BJ19" s="127"/>
      <c r="BK19" s="127"/>
      <c r="BL19" s="223"/>
      <c r="BM19" s="176" t="s">
        <v>7144</v>
      </c>
      <c r="BN19" s="127"/>
      <c r="BO19" s="175" t="s">
        <v>25</v>
      </c>
      <c r="BP19" s="127"/>
      <c r="BQ19" s="127"/>
      <c r="BR19" s="127"/>
      <c r="BS19" s="223"/>
      <c r="BT19" s="127"/>
      <c r="BU19" s="127"/>
      <c r="BV19" s="127"/>
      <c r="BW19" s="223"/>
      <c r="BX19" s="175" t="s">
        <v>25</v>
      </c>
      <c r="BY19" s="52"/>
      <c r="BZ19" s="127"/>
      <c r="CA19" s="175" t="s">
        <v>139</v>
      </c>
      <c r="CB19" s="127"/>
      <c r="CC19" s="175" t="s">
        <v>25</v>
      </c>
      <c r="CD19" s="127"/>
      <c r="CE19" s="127"/>
      <c r="CF19" s="127"/>
      <c r="CG19" s="127"/>
      <c r="CH19" s="127"/>
      <c r="CI19" s="127"/>
      <c r="CJ19" s="127"/>
      <c r="CK19" s="237"/>
      <c r="CL19" s="237"/>
      <c r="CM19" s="237"/>
      <c r="CN19" s="175" t="s">
        <v>25</v>
      </c>
      <c r="CO19" s="175" t="s">
        <v>25</v>
      </c>
      <c r="CP19" s="127"/>
      <c r="CQ19" s="127"/>
      <c r="CR19" s="237"/>
      <c r="CS19" s="127"/>
      <c r="CT19" s="127"/>
      <c r="CU19" s="127"/>
      <c r="CV19" s="237"/>
      <c r="CW19" s="127"/>
      <c r="CX19" s="127"/>
      <c r="CY19" s="127"/>
      <c r="CZ19" s="237"/>
      <c r="DA19" s="78"/>
      <c r="DB19" s="127"/>
      <c r="DC19" s="127"/>
      <c r="DD19" s="127"/>
      <c r="DE19" s="127"/>
      <c r="DF19" s="78"/>
      <c r="DG19" s="127"/>
      <c r="DH19" s="78"/>
      <c r="DI19" s="127"/>
      <c r="DJ19" s="127"/>
      <c r="DK19" s="127"/>
      <c r="DL19" s="127"/>
      <c r="DM19" s="127"/>
      <c r="DN19" s="78"/>
      <c r="DO19" s="78"/>
      <c r="DP19" s="78"/>
      <c r="DQ19" s="127"/>
      <c r="DR19" s="127"/>
      <c r="DS19" s="127"/>
      <c r="DT19" s="127"/>
      <c r="DU19" s="127"/>
      <c r="DV19" s="127"/>
      <c r="DW19" s="127"/>
      <c r="DX19" s="127"/>
      <c r="DY19" s="127"/>
      <c r="DZ19" s="127"/>
      <c r="EA19" s="127"/>
      <c r="EB19" s="127"/>
      <c r="EC19" s="127"/>
      <c r="ED19" s="127"/>
      <c r="EE19" s="127"/>
      <c r="EF19" s="127"/>
      <c r="EG19" s="127"/>
      <c r="EH19" s="127"/>
      <c r="EI19" s="127"/>
      <c r="EJ19" s="127"/>
      <c r="EK19" s="127"/>
      <c r="EL19" s="174" t="s">
        <v>25</v>
      </c>
      <c r="EM19" s="174" t="s">
        <v>25</v>
      </c>
      <c r="EN19" s="174" t="s">
        <v>25</v>
      </c>
      <c r="EO19" s="175" t="s">
        <v>139</v>
      </c>
      <c r="EP19" s="176" t="s">
        <v>25</v>
      </c>
      <c r="EQ19" s="127"/>
      <c r="ER19" s="176" t="s">
        <v>25</v>
      </c>
      <c r="ES19" s="127"/>
      <c r="ET19" s="127"/>
      <c r="EU19" s="127"/>
      <c r="EV19" s="77"/>
      <c r="EW19" s="77"/>
      <c r="EX19" s="77"/>
      <c r="EY19" s="77"/>
      <c r="EZ19" s="127"/>
      <c r="FA19" s="127"/>
      <c r="FB19" s="78"/>
      <c r="FC19" s="78"/>
      <c r="FD19" s="127"/>
      <c r="FE19" s="127"/>
      <c r="FF19" s="77"/>
      <c r="FG19" s="236"/>
      <c r="FH19" s="127"/>
      <c r="FI19" s="236"/>
      <c r="FJ19" s="127"/>
      <c r="FK19" s="78"/>
      <c r="FL19" s="127"/>
      <c r="FM19" s="236"/>
      <c r="FN19" s="236" t="s">
        <v>25</v>
      </c>
      <c r="FO19" s="175" t="s">
        <v>25</v>
      </c>
      <c r="FP19" s="175" t="s">
        <v>25</v>
      </c>
      <c r="FQ19" s="175" t="s">
        <v>25</v>
      </c>
      <c r="FR19" s="175" t="s">
        <v>25</v>
      </c>
      <c r="FS19" s="127"/>
      <c r="FT19" s="236"/>
      <c r="FU19" s="236"/>
      <c r="FV19" s="236"/>
      <c r="FW19" s="127"/>
      <c r="FX19" s="78"/>
      <c r="FY19" s="78"/>
      <c r="FZ19" s="78"/>
      <c r="GA19" s="127"/>
      <c r="GB19" s="78"/>
      <c r="GC19" s="78"/>
      <c r="GD19" s="127"/>
      <c r="GE19" s="127"/>
      <c r="GF19" s="127"/>
      <c r="GG19" s="127"/>
      <c r="GH19" s="78"/>
      <c r="GI19" s="78"/>
      <c r="GJ19" s="127"/>
      <c r="GK19" s="127"/>
      <c r="GL19" s="78"/>
      <c r="GM19" s="78"/>
      <c r="GN19" s="78"/>
      <c r="GO19" s="127"/>
      <c r="GP19" s="78"/>
      <c r="GQ19" s="78"/>
      <c r="GR19" s="127"/>
      <c r="GS19" s="127"/>
      <c r="GT19" s="127"/>
      <c r="GU19" s="127"/>
      <c r="GV19" s="78"/>
      <c r="GW19" s="78"/>
      <c r="GX19" s="78"/>
      <c r="GY19" s="78"/>
      <c r="GZ19" s="78"/>
      <c r="HA19" s="127"/>
      <c r="HB19" s="127"/>
      <c r="HC19" s="127"/>
      <c r="HD19" s="127"/>
      <c r="HE19" s="127"/>
      <c r="HF19" s="127"/>
      <c r="HG19" s="174" t="s">
        <v>25</v>
      </c>
      <c r="HH19" s="177" t="s">
        <v>7796</v>
      </c>
      <c r="HI19" s="78"/>
      <c r="HJ19" s="78"/>
      <c r="HK19" s="127"/>
      <c r="HL19" s="78"/>
      <c r="HM19" s="127"/>
    </row>
    <row r="20" spans="1:221" ht="11.25" customHeight="1">
      <c r="A20" s="86" t="s">
        <v>435</v>
      </c>
      <c r="B20" s="86"/>
      <c r="C20" s="63"/>
      <c r="D20" s="62"/>
      <c r="E20" s="63" t="s">
        <v>25</v>
      </c>
      <c r="F20" s="62" t="s">
        <v>6470</v>
      </c>
      <c r="G20" s="62" t="s">
        <v>25</v>
      </c>
      <c r="H20" s="62"/>
      <c r="I20" s="62" t="s">
        <v>25</v>
      </c>
      <c r="J20" s="62"/>
      <c r="K20" s="62"/>
      <c r="L20" s="62" t="s">
        <v>701</v>
      </c>
      <c r="M20" s="62"/>
      <c r="N20" s="62" t="s">
        <v>25</v>
      </c>
      <c r="O20" s="62"/>
      <c r="P20" s="63"/>
      <c r="Q20" s="63"/>
      <c r="R20" s="63"/>
      <c r="S20" s="63"/>
      <c r="T20" s="63"/>
      <c r="U20" s="62" t="s">
        <v>25</v>
      </c>
      <c r="V20" s="63"/>
      <c r="W20" s="63" t="s">
        <v>25</v>
      </c>
      <c r="X20" s="63"/>
      <c r="Y20" s="63" t="s">
        <v>6489</v>
      </c>
      <c r="Z20" s="63"/>
      <c r="AA20" s="63"/>
      <c r="AB20" s="63"/>
      <c r="AC20" s="63"/>
      <c r="AD20" s="63"/>
      <c r="AE20" s="63"/>
      <c r="AF20" s="63"/>
      <c r="AG20" s="63"/>
      <c r="AH20" s="63"/>
      <c r="AI20" s="63"/>
      <c r="AJ20" s="63" t="s">
        <v>25</v>
      </c>
      <c r="AK20" s="63"/>
      <c r="AL20" s="62" t="s">
        <v>6470</v>
      </c>
      <c r="AM20" s="63"/>
      <c r="AN20" s="63" t="s">
        <v>25</v>
      </c>
      <c r="AO20" s="63" t="s">
        <v>6851</v>
      </c>
      <c r="AP20" s="63"/>
      <c r="AQ20" s="63"/>
      <c r="AR20" s="63" t="s">
        <v>6955</v>
      </c>
      <c r="AS20" s="63"/>
      <c r="AT20" s="63"/>
      <c r="AU20" s="63"/>
      <c r="AV20" s="63"/>
      <c r="AW20" s="63" t="s">
        <v>25</v>
      </c>
      <c r="AX20" s="63" t="s">
        <v>25</v>
      </c>
      <c r="AY20" s="63"/>
      <c r="AZ20" s="63"/>
      <c r="BA20" s="63"/>
      <c r="BB20" s="63"/>
      <c r="BC20" s="63"/>
      <c r="BD20" s="63"/>
      <c r="BE20" s="62"/>
      <c r="BF20" s="62"/>
      <c r="BG20" s="63" t="s">
        <v>25</v>
      </c>
      <c r="BH20" s="62"/>
      <c r="BI20" s="62"/>
      <c r="BJ20" s="62"/>
      <c r="BK20" s="62"/>
      <c r="BL20" s="63"/>
      <c r="BM20" s="63" t="s">
        <v>7143</v>
      </c>
      <c r="BN20" s="62"/>
      <c r="BO20" s="63" t="s">
        <v>25</v>
      </c>
      <c r="BP20" s="62"/>
      <c r="BQ20" s="62"/>
      <c r="BR20" s="62"/>
      <c r="BS20" s="63"/>
      <c r="BT20" s="62"/>
      <c r="BU20" s="62"/>
      <c r="BV20" s="62"/>
      <c r="BW20" s="63"/>
      <c r="BX20" s="63" t="s">
        <v>25</v>
      </c>
      <c r="BY20" s="63"/>
      <c r="BZ20" s="63"/>
      <c r="CA20" s="63" t="s">
        <v>7268</v>
      </c>
      <c r="CB20" s="63"/>
      <c r="CC20" s="63" t="s">
        <v>25</v>
      </c>
      <c r="CD20" s="62"/>
      <c r="CE20" s="62"/>
      <c r="CF20" s="64"/>
      <c r="CG20" s="64"/>
      <c r="CH20" s="64"/>
      <c r="CI20" s="64"/>
      <c r="CJ20" s="64"/>
      <c r="CK20" s="64"/>
      <c r="CL20" s="64"/>
      <c r="CM20" s="64"/>
      <c r="CN20" s="63" t="s">
        <v>25</v>
      </c>
      <c r="CO20" s="63" t="s">
        <v>25</v>
      </c>
      <c r="CP20" s="64"/>
      <c r="CQ20" s="64"/>
      <c r="CR20" s="64"/>
      <c r="CS20" s="64"/>
      <c r="CT20" s="64"/>
      <c r="CU20" s="64"/>
      <c r="CV20" s="64"/>
      <c r="CW20" s="65"/>
      <c r="CX20" s="64"/>
      <c r="CY20" s="64"/>
      <c r="CZ20" s="64"/>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t="s">
        <v>25</v>
      </c>
      <c r="EM20" s="62" t="s">
        <v>25</v>
      </c>
      <c r="EN20" s="62" t="s">
        <v>25</v>
      </c>
      <c r="EO20" s="62" t="s">
        <v>7410</v>
      </c>
      <c r="EP20" s="66" t="s">
        <v>25</v>
      </c>
      <c r="EQ20" s="66"/>
      <c r="ER20" s="66" t="s">
        <v>25</v>
      </c>
      <c r="ES20" s="66"/>
      <c r="ET20" s="66"/>
      <c r="EU20" s="66"/>
      <c r="EV20" s="66"/>
      <c r="EW20" s="66"/>
      <c r="EX20" s="66"/>
      <c r="EY20" s="66"/>
      <c r="EZ20" s="62"/>
      <c r="FA20" s="62"/>
      <c r="FB20" s="62"/>
      <c r="FC20" s="62"/>
      <c r="FD20" s="66"/>
      <c r="FE20" s="66"/>
      <c r="FF20" s="66"/>
      <c r="FG20" s="63"/>
      <c r="FH20" s="62"/>
      <c r="FI20" s="63"/>
      <c r="FJ20" s="62"/>
      <c r="FK20" s="62"/>
      <c r="FL20" s="63"/>
      <c r="FM20" s="63"/>
      <c r="FN20" s="63" t="s">
        <v>25</v>
      </c>
      <c r="FO20" s="63" t="s">
        <v>25</v>
      </c>
      <c r="FP20" s="63" t="s">
        <v>25</v>
      </c>
      <c r="FQ20" s="63" t="s">
        <v>25</v>
      </c>
      <c r="FR20" s="63" t="s">
        <v>25</v>
      </c>
      <c r="FS20" s="63"/>
      <c r="FT20" s="63"/>
      <c r="FU20" s="63"/>
      <c r="FV20" s="63"/>
      <c r="FW20" s="62"/>
      <c r="FX20" s="62"/>
      <c r="FY20" s="62"/>
      <c r="FZ20" s="62"/>
      <c r="GA20" s="62"/>
      <c r="GB20" s="62"/>
      <c r="GC20" s="62"/>
      <c r="GD20" s="62"/>
      <c r="GE20" s="62"/>
      <c r="GF20" s="62"/>
      <c r="GG20" s="62"/>
      <c r="GH20" s="62"/>
      <c r="GI20" s="62"/>
      <c r="GJ20" s="62"/>
      <c r="GK20" s="62"/>
      <c r="GL20" s="62"/>
      <c r="GM20" s="62"/>
      <c r="GN20" s="62"/>
      <c r="GO20" s="62"/>
      <c r="GP20" s="62"/>
      <c r="GQ20" s="62"/>
      <c r="GR20" s="62"/>
      <c r="GS20" s="62"/>
      <c r="GT20" s="62"/>
      <c r="GU20" s="62"/>
      <c r="GV20" s="62"/>
      <c r="GW20" s="62"/>
      <c r="GX20" s="62"/>
      <c r="GY20" s="62"/>
      <c r="GZ20" s="62"/>
      <c r="HA20" s="67"/>
      <c r="HB20" s="67"/>
      <c r="HC20" s="67"/>
      <c r="HD20" s="67"/>
      <c r="HE20" s="67"/>
      <c r="HF20" s="67"/>
      <c r="HG20" s="62" t="s">
        <v>25</v>
      </c>
      <c r="HH20" s="62" t="s">
        <v>7437</v>
      </c>
      <c r="HI20" s="62"/>
      <c r="HJ20" s="62"/>
      <c r="HK20" s="62"/>
      <c r="HL20" s="62"/>
      <c r="HM20" s="62"/>
    </row>
    <row r="21" spans="1:221" ht="22.5" customHeight="1">
      <c r="A21" s="44" t="s">
        <v>12</v>
      </c>
      <c r="B21" s="44"/>
      <c r="C21" s="42" t="s">
        <v>4227</v>
      </c>
      <c r="D21" s="42" t="s">
        <v>4226</v>
      </c>
      <c r="E21" s="42" t="s">
        <v>4227</v>
      </c>
      <c r="F21" s="42" t="s">
        <v>6257</v>
      </c>
      <c r="G21" s="42" t="s">
        <v>6201</v>
      </c>
      <c r="H21" s="42" t="s">
        <v>4226</v>
      </c>
      <c r="I21" s="42" t="s">
        <v>193</v>
      </c>
      <c r="J21" s="42" t="s">
        <v>85</v>
      </c>
      <c r="K21" s="42" t="s">
        <v>193</v>
      </c>
      <c r="L21" s="42" t="s">
        <v>193</v>
      </c>
      <c r="M21" s="42" t="s">
        <v>193</v>
      </c>
      <c r="N21" s="42" t="s">
        <v>193</v>
      </c>
      <c r="O21" s="42" t="s">
        <v>193</v>
      </c>
      <c r="P21" s="43" t="s">
        <v>99</v>
      </c>
      <c r="Q21" s="43" t="s">
        <v>99</v>
      </c>
      <c r="R21" s="42" t="s">
        <v>85</v>
      </c>
      <c r="S21" s="42" t="s">
        <v>85</v>
      </c>
      <c r="T21" s="42" t="s">
        <v>4807</v>
      </c>
      <c r="U21" s="42" t="s">
        <v>4807</v>
      </c>
      <c r="V21" s="43" t="s">
        <v>4788</v>
      </c>
      <c r="W21" s="43" t="s">
        <v>4788</v>
      </c>
      <c r="X21" s="42" t="s">
        <v>73</v>
      </c>
      <c r="Y21" s="42" t="s">
        <v>73</v>
      </c>
      <c r="Z21" s="42" t="s">
        <v>134</v>
      </c>
      <c r="AA21" s="42" t="s">
        <v>73</v>
      </c>
      <c r="AB21" s="42" t="s">
        <v>85</v>
      </c>
      <c r="AC21" s="42" t="s">
        <v>2296</v>
      </c>
      <c r="AD21" s="42" t="s">
        <v>2296</v>
      </c>
      <c r="AE21" s="42" t="s">
        <v>2296</v>
      </c>
      <c r="AF21" s="47" t="s">
        <v>24</v>
      </c>
      <c r="AG21" s="47" t="s">
        <v>24</v>
      </c>
      <c r="AH21" s="42" t="s">
        <v>174</v>
      </c>
      <c r="AI21" s="47" t="s">
        <v>24</v>
      </c>
      <c r="AJ21" s="29" t="s">
        <v>8073</v>
      </c>
      <c r="AK21" s="29" t="s">
        <v>3802</v>
      </c>
      <c r="AL21" s="42" t="s">
        <v>6257</v>
      </c>
      <c r="AM21" s="52" t="s">
        <v>84</v>
      </c>
      <c r="AN21" s="76" t="s">
        <v>5830</v>
      </c>
      <c r="AO21" s="42" t="s">
        <v>6257</v>
      </c>
      <c r="AP21" s="52" t="s">
        <v>84</v>
      </c>
      <c r="AQ21" s="76" t="s">
        <v>5391</v>
      </c>
      <c r="AR21" s="76" t="s">
        <v>5391</v>
      </c>
      <c r="AS21" s="76" t="s">
        <v>7376</v>
      </c>
      <c r="AT21" s="76" t="s">
        <v>7376</v>
      </c>
      <c r="AU21" s="29" t="s">
        <v>5693</v>
      </c>
      <c r="AV21" s="29" t="s">
        <v>5693</v>
      </c>
      <c r="AW21" s="29" t="s">
        <v>3728</v>
      </c>
      <c r="AX21" s="29" t="s">
        <v>3728</v>
      </c>
      <c r="AY21" s="29" t="s">
        <v>3727</v>
      </c>
      <c r="AZ21" s="29" t="s">
        <v>3727</v>
      </c>
      <c r="BA21" s="29" t="s">
        <v>3727</v>
      </c>
      <c r="BB21" s="29" t="s">
        <v>3728</v>
      </c>
      <c r="BC21" s="29" t="s">
        <v>3728</v>
      </c>
      <c r="BD21" s="29" t="s">
        <v>3728</v>
      </c>
      <c r="BE21" s="47" t="s">
        <v>24</v>
      </c>
      <c r="BF21" s="47" t="s">
        <v>24</v>
      </c>
      <c r="BG21" s="47" t="s">
        <v>24</v>
      </c>
      <c r="BH21" s="47" t="s">
        <v>24</v>
      </c>
      <c r="BI21" s="47" t="s">
        <v>24</v>
      </c>
      <c r="BJ21" s="47" t="s">
        <v>24</v>
      </c>
      <c r="BK21" s="47" t="s">
        <v>24</v>
      </c>
      <c r="BL21" s="47" t="s">
        <v>24</v>
      </c>
      <c r="BM21" s="47" t="s">
        <v>24</v>
      </c>
      <c r="BN21" s="47" t="s">
        <v>24</v>
      </c>
      <c r="BO21" s="47" t="s">
        <v>24</v>
      </c>
      <c r="BP21" s="47" t="s">
        <v>24</v>
      </c>
      <c r="BQ21" s="47" t="s">
        <v>24</v>
      </c>
      <c r="BR21" s="47" t="s">
        <v>24</v>
      </c>
      <c r="BS21" s="47" t="s">
        <v>24</v>
      </c>
      <c r="BT21" s="47" t="s">
        <v>24</v>
      </c>
      <c r="BU21" s="47" t="s">
        <v>24</v>
      </c>
      <c r="BV21" s="47" t="s">
        <v>24</v>
      </c>
      <c r="BW21" s="47" t="s">
        <v>24</v>
      </c>
      <c r="BX21" s="76" t="s">
        <v>73</v>
      </c>
      <c r="BY21" s="42" t="s">
        <v>73</v>
      </c>
      <c r="BZ21" s="42" t="s">
        <v>73</v>
      </c>
      <c r="CA21" s="47" t="s">
        <v>24</v>
      </c>
      <c r="CB21" s="42" t="s">
        <v>24</v>
      </c>
      <c r="CC21" s="76" t="s">
        <v>408</v>
      </c>
      <c r="CD21" s="42" t="s">
        <v>408</v>
      </c>
      <c r="CE21" s="42" t="s">
        <v>73</v>
      </c>
      <c r="CF21" s="29" t="s">
        <v>193</v>
      </c>
      <c r="CG21" s="29" t="s">
        <v>193</v>
      </c>
      <c r="CH21" s="29" t="s">
        <v>193</v>
      </c>
      <c r="CI21" s="29" t="s">
        <v>193</v>
      </c>
      <c r="CJ21" s="29" t="s">
        <v>241</v>
      </c>
      <c r="CK21" s="29" t="s">
        <v>193</v>
      </c>
      <c r="CL21" s="29" t="s">
        <v>193</v>
      </c>
      <c r="CM21" s="29" t="s">
        <v>4925</v>
      </c>
      <c r="CN21" s="47" t="s">
        <v>24</v>
      </c>
      <c r="CO21" s="47" t="s">
        <v>24</v>
      </c>
      <c r="CP21" s="29" t="s">
        <v>241</v>
      </c>
      <c r="CQ21" s="29" t="s">
        <v>241</v>
      </c>
      <c r="CR21" s="29" t="s">
        <v>24</v>
      </c>
      <c r="CS21" s="29" t="s">
        <v>24</v>
      </c>
      <c r="CT21" s="29" t="s">
        <v>954</v>
      </c>
      <c r="CU21" s="29" t="s">
        <v>954</v>
      </c>
      <c r="CV21" s="29" t="s">
        <v>954</v>
      </c>
      <c r="CW21" s="29" t="s">
        <v>24</v>
      </c>
      <c r="CX21" s="29" t="s">
        <v>954</v>
      </c>
      <c r="CY21" s="29" t="s">
        <v>954</v>
      </c>
      <c r="CZ21" s="29" t="s">
        <v>954</v>
      </c>
      <c r="DA21" s="42" t="s">
        <v>85</v>
      </c>
      <c r="DB21" s="47" t="s">
        <v>134</v>
      </c>
      <c r="DC21" s="42" t="s">
        <v>85</v>
      </c>
      <c r="DD21" s="42" t="s">
        <v>135</v>
      </c>
      <c r="DE21" s="42" t="s">
        <v>73</v>
      </c>
      <c r="DF21" s="42" t="s">
        <v>73</v>
      </c>
      <c r="DG21" s="42" t="s">
        <v>73</v>
      </c>
      <c r="DH21" s="42" t="s">
        <v>73</v>
      </c>
      <c r="DI21" s="42" t="s">
        <v>408</v>
      </c>
      <c r="DJ21" s="42" t="s">
        <v>85</v>
      </c>
      <c r="DK21" s="42" t="s">
        <v>85</v>
      </c>
      <c r="DL21" s="42" t="s">
        <v>360</v>
      </c>
      <c r="DM21" s="42" t="s">
        <v>360</v>
      </c>
      <c r="DN21" s="42" t="s">
        <v>360</v>
      </c>
      <c r="DO21" s="42" t="s">
        <v>5711</v>
      </c>
      <c r="DP21" s="42" t="s">
        <v>24</v>
      </c>
      <c r="DQ21" s="42" t="s">
        <v>408</v>
      </c>
      <c r="DR21" s="42" t="s">
        <v>73</v>
      </c>
      <c r="DS21" s="42" t="s">
        <v>73</v>
      </c>
      <c r="DT21" s="42" t="s">
        <v>73</v>
      </c>
      <c r="DU21" s="42" t="s">
        <v>73</v>
      </c>
      <c r="DV21" s="42" t="s">
        <v>73</v>
      </c>
      <c r="DW21" s="42" t="s">
        <v>73</v>
      </c>
      <c r="DX21" s="42" t="s">
        <v>73</v>
      </c>
      <c r="DY21" s="42" t="s">
        <v>73</v>
      </c>
      <c r="DZ21" s="42" t="s">
        <v>73</v>
      </c>
      <c r="EA21" s="42" t="s">
        <v>73</v>
      </c>
      <c r="EB21" s="42" t="s">
        <v>73</v>
      </c>
      <c r="EC21" s="42" t="s">
        <v>73</v>
      </c>
      <c r="ED21" s="42" t="s">
        <v>73</v>
      </c>
      <c r="EE21" s="42" t="s">
        <v>73</v>
      </c>
      <c r="EF21" s="42" t="s">
        <v>73</v>
      </c>
      <c r="EG21" s="42" t="s">
        <v>73</v>
      </c>
      <c r="EH21" s="42" t="s">
        <v>73</v>
      </c>
      <c r="EI21" s="42" t="s">
        <v>73</v>
      </c>
      <c r="EJ21" s="42" t="s">
        <v>73</v>
      </c>
      <c r="EK21" s="42" t="s">
        <v>73</v>
      </c>
      <c r="EL21" s="42" t="s">
        <v>73</v>
      </c>
      <c r="EM21" s="42" t="s">
        <v>73</v>
      </c>
      <c r="EN21" s="42" t="s">
        <v>73</v>
      </c>
      <c r="EO21" s="42" t="s">
        <v>73</v>
      </c>
      <c r="EP21" s="29" t="s">
        <v>8074</v>
      </c>
      <c r="EQ21" s="42" t="s">
        <v>408</v>
      </c>
      <c r="ER21" s="29" t="s">
        <v>8074</v>
      </c>
      <c r="ES21" s="42" t="s">
        <v>408</v>
      </c>
      <c r="ET21" s="42" t="s">
        <v>408</v>
      </c>
      <c r="EU21" s="42" t="s">
        <v>408</v>
      </c>
      <c r="EV21" s="42" t="s">
        <v>408</v>
      </c>
      <c r="EW21" s="42" t="s">
        <v>408</v>
      </c>
      <c r="EX21" s="42" t="s">
        <v>408</v>
      </c>
      <c r="EY21" s="42" t="s">
        <v>408</v>
      </c>
      <c r="EZ21" s="42" t="s">
        <v>85</v>
      </c>
      <c r="FA21" s="42" t="s">
        <v>102</v>
      </c>
      <c r="FB21" s="42" t="s">
        <v>73</v>
      </c>
      <c r="FC21" s="42" t="s">
        <v>102</v>
      </c>
      <c r="FD21" s="42" t="s">
        <v>24</v>
      </c>
      <c r="FE21" s="42" t="s">
        <v>24</v>
      </c>
      <c r="FF21" s="42" t="s">
        <v>24</v>
      </c>
      <c r="FG21" s="42" t="s">
        <v>134</v>
      </c>
      <c r="FH21" s="42" t="s">
        <v>134</v>
      </c>
      <c r="FI21" s="42" t="s">
        <v>134</v>
      </c>
      <c r="FJ21" s="42" t="s">
        <v>134</v>
      </c>
      <c r="FK21" s="43" t="s">
        <v>2296</v>
      </c>
      <c r="FL21" s="47" t="s">
        <v>57</v>
      </c>
      <c r="FM21" s="42" t="s">
        <v>85</v>
      </c>
      <c r="FN21" s="42" t="s">
        <v>85</v>
      </c>
      <c r="FO21" s="42" t="s">
        <v>7724</v>
      </c>
      <c r="FP21" s="42" t="s">
        <v>7724</v>
      </c>
      <c r="FQ21" s="42" t="s">
        <v>7724</v>
      </c>
      <c r="FR21" s="42" t="s">
        <v>7724</v>
      </c>
      <c r="FS21" s="42" t="s">
        <v>73</v>
      </c>
      <c r="FT21" s="42" t="s">
        <v>73</v>
      </c>
      <c r="FU21" s="42" t="s">
        <v>4788</v>
      </c>
      <c r="FV21" s="42" t="s">
        <v>73</v>
      </c>
      <c r="FW21" s="42" t="s">
        <v>73</v>
      </c>
      <c r="FX21" s="42" t="s">
        <v>1494</v>
      </c>
      <c r="FY21" s="42" t="s">
        <v>1494</v>
      </c>
      <c r="FZ21" s="42" t="s">
        <v>73</v>
      </c>
      <c r="GA21" s="42" t="s">
        <v>1323</v>
      </c>
      <c r="GB21" s="42" t="s">
        <v>73</v>
      </c>
      <c r="GC21" s="42" t="s">
        <v>102</v>
      </c>
      <c r="GD21" s="42" t="s">
        <v>2797</v>
      </c>
      <c r="GE21" s="42" t="s">
        <v>2797</v>
      </c>
      <c r="GF21" s="42" t="s">
        <v>2797</v>
      </c>
      <c r="GG21" s="42" t="s">
        <v>2797</v>
      </c>
      <c r="GH21" s="42" t="s">
        <v>2797</v>
      </c>
      <c r="GI21" s="42" t="s">
        <v>2797</v>
      </c>
      <c r="GJ21" s="42" t="s">
        <v>317</v>
      </c>
      <c r="GK21" s="42" t="s">
        <v>317</v>
      </c>
      <c r="GL21" s="42" t="s">
        <v>73</v>
      </c>
      <c r="GM21" s="42" t="s">
        <v>317</v>
      </c>
      <c r="GN21" s="42" t="s">
        <v>73</v>
      </c>
      <c r="GO21" s="42" t="s">
        <v>334</v>
      </c>
      <c r="GP21" s="42" t="s">
        <v>4493</v>
      </c>
      <c r="GQ21" s="42" t="s">
        <v>24</v>
      </c>
      <c r="GR21" s="42" t="s">
        <v>229</v>
      </c>
      <c r="GS21" s="42" t="s">
        <v>73</v>
      </c>
      <c r="GT21" s="42" t="s">
        <v>73</v>
      </c>
      <c r="GU21" s="42" t="s">
        <v>73</v>
      </c>
      <c r="GV21" s="42" t="s">
        <v>73</v>
      </c>
      <c r="GW21" s="42" t="s">
        <v>73</v>
      </c>
      <c r="GX21" s="42" t="s">
        <v>85</v>
      </c>
      <c r="GY21" s="42" t="s">
        <v>85</v>
      </c>
      <c r="GZ21" s="42" t="s">
        <v>5610</v>
      </c>
      <c r="HA21" s="42" t="s">
        <v>73</v>
      </c>
      <c r="HB21" s="42" t="s">
        <v>73</v>
      </c>
      <c r="HC21" s="42" t="s">
        <v>73</v>
      </c>
      <c r="HD21" s="42" t="s">
        <v>73</v>
      </c>
      <c r="HE21" s="42" t="s">
        <v>73</v>
      </c>
      <c r="HF21" s="42" t="s">
        <v>73</v>
      </c>
      <c r="HG21" s="42" t="s">
        <v>73</v>
      </c>
      <c r="HH21" s="42" t="s">
        <v>73</v>
      </c>
      <c r="HI21" s="42" t="s">
        <v>3253</v>
      </c>
      <c r="HJ21" s="42" t="s">
        <v>193</v>
      </c>
      <c r="HK21" s="42" t="s">
        <v>538</v>
      </c>
      <c r="HL21" s="42" t="s">
        <v>538</v>
      </c>
      <c r="HM21" s="42" t="s">
        <v>3290</v>
      </c>
    </row>
    <row r="22" spans="1:221" ht="11.25" customHeight="1">
      <c r="A22" s="86" t="s">
        <v>435</v>
      </c>
      <c r="B22" s="86"/>
      <c r="C22" s="62" t="s">
        <v>5493</v>
      </c>
      <c r="D22" s="62" t="s">
        <v>5494</v>
      </c>
      <c r="E22" s="62" t="s">
        <v>6143</v>
      </c>
      <c r="F22" s="62" t="s">
        <v>6258</v>
      </c>
      <c r="G22" s="62" t="s">
        <v>6200</v>
      </c>
      <c r="H22" s="62" t="s">
        <v>5494</v>
      </c>
      <c r="I22" s="62" t="s">
        <v>6316</v>
      </c>
      <c r="J22" s="62"/>
      <c r="K22" s="62" t="s">
        <v>1617</v>
      </c>
      <c r="L22" s="62" t="s">
        <v>6316</v>
      </c>
      <c r="M22" s="62" t="s">
        <v>1617</v>
      </c>
      <c r="N22" s="62" t="s">
        <v>6316</v>
      </c>
      <c r="O22" s="62" t="s">
        <v>1617</v>
      </c>
      <c r="P22" s="63"/>
      <c r="Q22" s="63" t="s">
        <v>693</v>
      </c>
      <c r="R22" s="63"/>
      <c r="S22" s="63" t="s">
        <v>740</v>
      </c>
      <c r="T22" s="63" t="s">
        <v>4808</v>
      </c>
      <c r="U22" s="63" t="s">
        <v>4808</v>
      </c>
      <c r="V22" s="63" t="s">
        <v>4789</v>
      </c>
      <c r="W22" s="63" t="s">
        <v>4789</v>
      </c>
      <c r="X22" s="63" t="s">
        <v>4655</v>
      </c>
      <c r="Y22" s="63" t="s">
        <v>4655</v>
      </c>
      <c r="Z22" s="63" t="s">
        <v>1708</v>
      </c>
      <c r="AA22" s="63" t="s">
        <v>1708</v>
      </c>
      <c r="AB22" s="63" t="s">
        <v>1708</v>
      </c>
      <c r="AC22" s="63" t="s">
        <v>2340</v>
      </c>
      <c r="AD22" s="63" t="s">
        <v>2340</v>
      </c>
      <c r="AE22" s="63" t="s">
        <v>2340</v>
      </c>
      <c r="AF22" s="63"/>
      <c r="AG22" s="63"/>
      <c r="AH22" s="63"/>
      <c r="AI22" s="63"/>
      <c r="AJ22" s="63" t="s">
        <v>3926</v>
      </c>
      <c r="AK22" s="63" t="s">
        <v>3926</v>
      </c>
      <c r="AL22" s="62" t="s">
        <v>6258</v>
      </c>
      <c r="AM22" s="63" t="s">
        <v>5232</v>
      </c>
      <c r="AN22" s="63" t="s">
        <v>5825</v>
      </c>
      <c r="AO22" s="63" t="s">
        <v>6852</v>
      </c>
      <c r="AP22" s="63" t="s">
        <v>701</v>
      </c>
      <c r="AQ22" s="63" t="s">
        <v>1102</v>
      </c>
      <c r="AR22" s="63" t="s">
        <v>6956</v>
      </c>
      <c r="AS22" s="63"/>
      <c r="AT22" s="63"/>
      <c r="AU22" s="63" t="s">
        <v>3351</v>
      </c>
      <c r="AV22" s="63" t="s">
        <v>3351</v>
      </c>
      <c r="AW22" s="63" t="s">
        <v>5021</v>
      </c>
      <c r="AX22" s="63" t="s">
        <v>5021</v>
      </c>
      <c r="AY22" s="63" t="s">
        <v>1244</v>
      </c>
      <c r="AZ22" s="63" t="s">
        <v>1244</v>
      </c>
      <c r="BA22" s="63" t="s">
        <v>1244</v>
      </c>
      <c r="BB22" s="63" t="s">
        <v>1244</v>
      </c>
      <c r="BC22" s="63" t="s">
        <v>1244</v>
      </c>
      <c r="BD22" s="63" t="s">
        <v>1244</v>
      </c>
      <c r="BE22" s="62"/>
      <c r="BF22" s="62" t="s">
        <v>768</v>
      </c>
      <c r="BG22" s="63" t="s">
        <v>4306</v>
      </c>
      <c r="BH22" s="62"/>
      <c r="BI22" s="62" t="s">
        <v>810</v>
      </c>
      <c r="BJ22" s="62" t="s">
        <v>810</v>
      </c>
      <c r="BK22" s="62" t="s">
        <v>4306</v>
      </c>
      <c r="BL22" s="63" t="s">
        <v>4306</v>
      </c>
      <c r="BM22" s="63" t="s">
        <v>4306</v>
      </c>
      <c r="BN22" s="62"/>
      <c r="BO22" s="63" t="s">
        <v>4306</v>
      </c>
      <c r="BP22" s="62" t="s">
        <v>859</v>
      </c>
      <c r="BQ22" s="62" t="s">
        <v>859</v>
      </c>
      <c r="BR22" s="62" t="s">
        <v>4306</v>
      </c>
      <c r="BS22" s="63" t="s">
        <v>4306</v>
      </c>
      <c r="BT22" s="62" t="s">
        <v>879</v>
      </c>
      <c r="BU22" s="62" t="s">
        <v>879</v>
      </c>
      <c r="BV22" s="62" t="s">
        <v>4306</v>
      </c>
      <c r="BW22" s="63" t="s">
        <v>4306</v>
      </c>
      <c r="BX22" s="63" t="s">
        <v>7202</v>
      </c>
      <c r="BY22" s="63" t="s">
        <v>4084</v>
      </c>
      <c r="BZ22" s="63" t="s">
        <v>4084</v>
      </c>
      <c r="CA22" s="63" t="s">
        <v>7218</v>
      </c>
      <c r="CB22" s="63" t="s">
        <v>4080</v>
      </c>
      <c r="CC22" s="63" t="s">
        <v>7202</v>
      </c>
      <c r="CD22" s="63" t="s">
        <v>4084</v>
      </c>
      <c r="CE22" s="62"/>
      <c r="CF22" s="64" t="s">
        <v>5041</v>
      </c>
      <c r="CG22" s="64" t="s">
        <v>5041</v>
      </c>
      <c r="CH22" s="64"/>
      <c r="CI22" s="64"/>
      <c r="CJ22" s="64"/>
      <c r="CK22" s="64" t="s">
        <v>4926</v>
      </c>
      <c r="CL22" s="64" t="s">
        <v>4926</v>
      </c>
      <c r="CM22" s="64" t="s">
        <v>4926</v>
      </c>
      <c r="CN22" s="64" t="s">
        <v>8009</v>
      </c>
      <c r="CO22" s="64" t="s">
        <v>8009</v>
      </c>
      <c r="CP22" s="64" t="s">
        <v>701</v>
      </c>
      <c r="CQ22" s="64" t="s">
        <v>701</v>
      </c>
      <c r="CR22" s="64" t="s">
        <v>701</v>
      </c>
      <c r="CS22" s="64"/>
      <c r="CT22" s="64" t="s">
        <v>953</v>
      </c>
      <c r="CU22" s="64" t="s">
        <v>953</v>
      </c>
      <c r="CV22" s="64" t="s">
        <v>3867</v>
      </c>
      <c r="CW22" s="65"/>
      <c r="CX22" s="64" t="s">
        <v>953</v>
      </c>
      <c r="CY22" s="64" t="s">
        <v>953</v>
      </c>
      <c r="CZ22" s="64" t="s">
        <v>3867</v>
      </c>
      <c r="DA22" s="62" t="s">
        <v>1451</v>
      </c>
      <c r="DB22" s="62"/>
      <c r="DC22" s="62" t="s">
        <v>1451</v>
      </c>
      <c r="DD22" s="62"/>
      <c r="DE22" s="62" t="s">
        <v>1473</v>
      </c>
      <c r="DF22" s="62" t="s">
        <v>1473</v>
      </c>
      <c r="DG22" s="62" t="s">
        <v>1473</v>
      </c>
      <c r="DH22" s="62" t="s">
        <v>1473</v>
      </c>
      <c r="DI22" s="62" t="s">
        <v>1521</v>
      </c>
      <c r="DJ22" s="62" t="s">
        <v>1831</v>
      </c>
      <c r="DK22" s="62" t="s">
        <v>1831</v>
      </c>
      <c r="DL22" s="62" t="s">
        <v>3519</v>
      </c>
      <c r="DM22" s="62"/>
      <c r="DN22" s="62" t="s">
        <v>3519</v>
      </c>
      <c r="DO22" s="62" t="s">
        <v>2511</v>
      </c>
      <c r="DP22" s="62" t="s">
        <v>2511</v>
      </c>
      <c r="DQ22" s="62" t="s">
        <v>3165</v>
      </c>
      <c r="DR22" s="62"/>
      <c r="DS22" s="62"/>
      <c r="DT22" s="62"/>
      <c r="DU22" s="62"/>
      <c r="DV22" s="62" t="s">
        <v>1014</v>
      </c>
      <c r="DW22" s="62" t="s">
        <v>1014</v>
      </c>
      <c r="DX22" s="62" t="s">
        <v>1014</v>
      </c>
      <c r="DY22" s="62" t="s">
        <v>1014</v>
      </c>
      <c r="DZ22" s="62" t="s">
        <v>1014</v>
      </c>
      <c r="EA22" s="62" t="s">
        <v>1014</v>
      </c>
      <c r="EB22" s="62" t="s">
        <v>1014</v>
      </c>
      <c r="EC22" s="62" t="s">
        <v>1014</v>
      </c>
      <c r="ED22" s="62" t="s">
        <v>1014</v>
      </c>
      <c r="EE22" s="62" t="s">
        <v>1014</v>
      </c>
      <c r="EF22" s="62" t="s">
        <v>1014</v>
      </c>
      <c r="EG22" s="62" t="s">
        <v>1014</v>
      </c>
      <c r="EH22" s="62" t="s">
        <v>6016</v>
      </c>
      <c r="EI22" s="62" t="s">
        <v>6016</v>
      </c>
      <c r="EJ22" s="62" t="s">
        <v>6016</v>
      </c>
      <c r="EK22" s="62" t="s">
        <v>6016</v>
      </c>
      <c r="EL22" s="62" t="s">
        <v>6016</v>
      </c>
      <c r="EM22" s="62" t="s">
        <v>6016</v>
      </c>
      <c r="EN22" s="62" t="s">
        <v>6016</v>
      </c>
      <c r="EO22" s="62" t="s">
        <v>6016</v>
      </c>
      <c r="EP22" s="66" t="s">
        <v>8075</v>
      </c>
      <c r="EQ22" s="66"/>
      <c r="ER22" s="66" t="s">
        <v>8075</v>
      </c>
      <c r="ES22" s="66"/>
      <c r="ET22" s="66" t="s">
        <v>3394</v>
      </c>
      <c r="EU22" s="66" t="s">
        <v>3394</v>
      </c>
      <c r="EV22" s="66" t="s">
        <v>4488</v>
      </c>
      <c r="EW22" s="66" t="s">
        <v>4488</v>
      </c>
      <c r="EX22" s="66" t="s">
        <v>4488</v>
      </c>
      <c r="EY22" s="66" t="s">
        <v>4488</v>
      </c>
      <c r="EZ22" s="62" t="s">
        <v>608</v>
      </c>
      <c r="FA22" s="62" t="s">
        <v>607</v>
      </c>
      <c r="FB22" s="62" t="s">
        <v>5156</v>
      </c>
      <c r="FC22" s="62" t="s">
        <v>3661</v>
      </c>
      <c r="FD22" s="66"/>
      <c r="FE22" s="66" t="s">
        <v>3057</v>
      </c>
      <c r="FF22" s="66" t="s">
        <v>3057</v>
      </c>
      <c r="FG22" s="63" t="s">
        <v>3604</v>
      </c>
      <c r="FH22" s="62"/>
      <c r="FI22" s="63" t="s">
        <v>3604</v>
      </c>
      <c r="FJ22" s="62" t="s">
        <v>461</v>
      </c>
      <c r="FK22" s="62" t="s">
        <v>2531</v>
      </c>
      <c r="FL22" s="63"/>
      <c r="FM22" s="63" t="s">
        <v>2455</v>
      </c>
      <c r="FN22" s="63" t="s">
        <v>2453</v>
      </c>
      <c r="FO22" s="63" t="s">
        <v>7725</v>
      </c>
      <c r="FP22" s="63" t="s">
        <v>2453</v>
      </c>
      <c r="FQ22" s="63" t="s">
        <v>7725</v>
      </c>
      <c r="FR22" s="63" t="s">
        <v>2453</v>
      </c>
      <c r="FS22" s="63" t="s">
        <v>3969</v>
      </c>
      <c r="FT22" s="63" t="s">
        <v>2555</v>
      </c>
      <c r="FU22" s="63" t="s">
        <v>2555</v>
      </c>
      <c r="FV22" s="63" t="s">
        <v>2555</v>
      </c>
      <c r="FW22" s="62"/>
      <c r="FX22" s="62" t="s">
        <v>1522</v>
      </c>
      <c r="FY22" s="62" t="s">
        <v>1522</v>
      </c>
      <c r="FZ22" s="62" t="s">
        <v>2701</v>
      </c>
      <c r="GA22" s="62" t="s">
        <v>1322</v>
      </c>
      <c r="GB22" s="62" t="s">
        <v>1100</v>
      </c>
      <c r="GC22" s="62" t="s">
        <v>1099</v>
      </c>
      <c r="GD22" s="62" t="s">
        <v>2798</v>
      </c>
      <c r="GE22" s="62" t="s">
        <v>2798</v>
      </c>
      <c r="GF22" s="62" t="s">
        <v>2798</v>
      </c>
      <c r="GG22" s="62" t="s">
        <v>2798</v>
      </c>
      <c r="GH22" s="62" t="s">
        <v>5161</v>
      </c>
      <c r="GI22" s="62" t="s">
        <v>5210</v>
      </c>
      <c r="GJ22" s="62"/>
      <c r="GK22" s="62"/>
      <c r="GL22" s="62" t="s">
        <v>1374</v>
      </c>
      <c r="GM22" s="62" t="s">
        <v>1397</v>
      </c>
      <c r="GN22" s="62" t="s">
        <v>1397</v>
      </c>
      <c r="GO22" s="62"/>
      <c r="GP22" s="62" t="s">
        <v>1677</v>
      </c>
      <c r="GQ22" s="62" t="s">
        <v>1273</v>
      </c>
      <c r="GR22" s="62"/>
      <c r="GS22" s="62"/>
      <c r="GT22" s="62" t="s">
        <v>1152</v>
      </c>
      <c r="GU22" s="62" t="s">
        <v>1152</v>
      </c>
      <c r="GV22" s="62" t="s">
        <v>1152</v>
      </c>
      <c r="GW22" s="62" t="s">
        <v>1152</v>
      </c>
      <c r="GX22" s="62" t="s">
        <v>3462</v>
      </c>
      <c r="GY22" s="62" t="s">
        <v>3462</v>
      </c>
      <c r="GZ22" s="62" t="s">
        <v>5611</v>
      </c>
      <c r="HA22" s="67"/>
      <c r="HB22" s="67"/>
      <c r="HC22" s="67" t="s">
        <v>1152</v>
      </c>
      <c r="HD22" s="67" t="s">
        <v>1152</v>
      </c>
      <c r="HE22" s="67" t="s">
        <v>1152</v>
      </c>
      <c r="HF22" s="67" t="s">
        <v>1152</v>
      </c>
      <c r="HG22" s="62" t="s">
        <v>5878</v>
      </c>
      <c r="HH22" s="62" t="s">
        <v>5878</v>
      </c>
      <c r="HI22" s="62" t="s">
        <v>2590</v>
      </c>
      <c r="HJ22" s="62" t="s">
        <v>2590</v>
      </c>
      <c r="HK22" s="62" t="s">
        <v>537</v>
      </c>
      <c r="HL22" s="62" t="s">
        <v>537</v>
      </c>
      <c r="HM22" s="62" t="s">
        <v>3289</v>
      </c>
    </row>
    <row r="23" spans="1:221" ht="22.5" customHeight="1">
      <c r="A23" s="44" t="s">
        <v>1879</v>
      </c>
      <c r="B23" s="9"/>
      <c r="C23" s="42" t="s">
        <v>25</v>
      </c>
      <c r="D23" s="42" t="s">
        <v>25</v>
      </c>
      <c r="E23" s="42" t="s">
        <v>25</v>
      </c>
      <c r="F23" s="42" t="s">
        <v>462</v>
      </c>
      <c r="G23" s="42" t="s">
        <v>25</v>
      </c>
      <c r="H23" s="42" t="s">
        <v>25</v>
      </c>
      <c r="I23" s="42" t="s">
        <v>6318</v>
      </c>
      <c r="J23" s="127"/>
      <c r="K23" s="42" t="s">
        <v>3048</v>
      </c>
      <c r="L23" s="42" t="s">
        <v>6317</v>
      </c>
      <c r="M23" s="42" t="s">
        <v>4195</v>
      </c>
      <c r="N23" s="42" t="s">
        <v>6319</v>
      </c>
      <c r="O23" s="42" t="s">
        <v>3048</v>
      </c>
      <c r="P23" s="116"/>
      <c r="Q23" s="42" t="s">
        <v>563</v>
      </c>
      <c r="R23" s="127"/>
      <c r="S23" s="42" t="s">
        <v>93</v>
      </c>
      <c r="T23" s="42" t="s">
        <v>563</v>
      </c>
      <c r="U23" s="42" t="s">
        <v>563</v>
      </c>
      <c r="V23" s="42" t="s">
        <v>93</v>
      </c>
      <c r="W23" s="42" t="s">
        <v>93</v>
      </c>
      <c r="X23" s="42" t="s">
        <v>91</v>
      </c>
      <c r="Y23" s="42" t="s">
        <v>91</v>
      </c>
      <c r="Z23" s="127"/>
      <c r="AA23" s="127"/>
      <c r="AB23" s="127"/>
      <c r="AC23" s="42" t="s">
        <v>25</v>
      </c>
      <c r="AD23" s="42" t="s">
        <v>25</v>
      </c>
      <c r="AE23" s="42" t="s">
        <v>25</v>
      </c>
      <c r="AF23" s="42" t="s">
        <v>25</v>
      </c>
      <c r="AG23" s="42" t="s">
        <v>91</v>
      </c>
      <c r="AH23" s="42" t="s">
        <v>93</v>
      </c>
      <c r="AI23" s="42" t="s">
        <v>91</v>
      </c>
      <c r="AJ23" s="42" t="s">
        <v>91</v>
      </c>
      <c r="AK23" s="42" t="s">
        <v>91</v>
      </c>
      <c r="AL23" s="42" t="s">
        <v>462</v>
      </c>
      <c r="AM23" s="42" t="s">
        <v>5234</v>
      </c>
      <c r="AN23" s="42" t="s">
        <v>5829</v>
      </c>
      <c r="AO23" s="42" t="s">
        <v>5860</v>
      </c>
      <c r="AP23" s="42" t="s">
        <v>5860</v>
      </c>
      <c r="AQ23" s="42" t="s">
        <v>103</v>
      </c>
      <c r="AR23" s="42" t="s">
        <v>103</v>
      </c>
      <c r="AS23" s="42" t="s">
        <v>93</v>
      </c>
      <c r="AT23" s="42" t="s">
        <v>25</v>
      </c>
      <c r="AU23" s="42" t="s">
        <v>25</v>
      </c>
      <c r="AV23" s="42" t="s">
        <v>563</v>
      </c>
      <c r="AW23" s="42" t="s">
        <v>25</v>
      </c>
      <c r="AX23" s="42" t="s">
        <v>25</v>
      </c>
      <c r="AY23" s="42" t="s">
        <v>25</v>
      </c>
      <c r="AZ23" s="42" t="s">
        <v>25</v>
      </c>
      <c r="BA23" s="42" t="s">
        <v>25</v>
      </c>
      <c r="BB23" s="42" t="s">
        <v>25</v>
      </c>
      <c r="BC23" s="42" t="s">
        <v>25</v>
      </c>
      <c r="BD23" s="42" t="s">
        <v>25</v>
      </c>
      <c r="BE23" s="127"/>
      <c r="BF23" s="42" t="s">
        <v>93</v>
      </c>
      <c r="BG23" s="42" t="s">
        <v>93</v>
      </c>
      <c r="BH23" s="127"/>
      <c r="BI23" s="42" t="s">
        <v>93</v>
      </c>
      <c r="BJ23" s="42" t="s">
        <v>93</v>
      </c>
      <c r="BK23" s="42" t="s">
        <v>93</v>
      </c>
      <c r="BL23" s="42" t="s">
        <v>93</v>
      </c>
      <c r="BM23" s="42" t="s">
        <v>103</v>
      </c>
      <c r="BN23" s="127"/>
      <c r="BO23" s="42" t="s">
        <v>91</v>
      </c>
      <c r="BP23" s="42" t="s">
        <v>93</v>
      </c>
      <c r="BQ23" s="42" t="s">
        <v>93</v>
      </c>
      <c r="BR23" s="42" t="s">
        <v>333</v>
      </c>
      <c r="BS23" s="42" t="s">
        <v>91</v>
      </c>
      <c r="BT23" s="42" t="s">
        <v>93</v>
      </c>
      <c r="BU23" s="42" t="s">
        <v>93</v>
      </c>
      <c r="BV23" s="42" t="s">
        <v>91</v>
      </c>
      <c r="BW23" s="42" t="s">
        <v>103</v>
      </c>
      <c r="BX23" s="42" t="s">
        <v>91</v>
      </c>
      <c r="BY23" s="42" t="s">
        <v>91</v>
      </c>
      <c r="BZ23" s="42" t="s">
        <v>91</v>
      </c>
      <c r="CA23" s="42" t="s">
        <v>67</v>
      </c>
      <c r="CB23" s="42" t="s">
        <v>67</v>
      </c>
      <c r="CC23" s="42" t="s">
        <v>25</v>
      </c>
      <c r="CD23" s="42" t="s">
        <v>25</v>
      </c>
      <c r="CE23" s="127"/>
      <c r="CF23" s="42" t="s">
        <v>93</v>
      </c>
      <c r="CG23" s="42" t="s">
        <v>93</v>
      </c>
      <c r="CH23" s="133"/>
      <c r="CI23" s="129"/>
      <c r="CJ23" s="129"/>
      <c r="CK23" s="42" t="s">
        <v>93</v>
      </c>
      <c r="CL23" s="42" t="s">
        <v>5127</v>
      </c>
      <c r="CM23" s="42" t="s">
        <v>91</v>
      </c>
      <c r="CN23" s="42" t="s">
        <v>93</v>
      </c>
      <c r="CO23" s="42" t="s">
        <v>93</v>
      </c>
      <c r="CP23" s="42" t="s">
        <v>93</v>
      </c>
      <c r="CQ23" s="42" t="s">
        <v>93</v>
      </c>
      <c r="CR23" s="42" t="s">
        <v>93</v>
      </c>
      <c r="CS23" s="133"/>
      <c r="CT23" s="42" t="s">
        <v>25</v>
      </c>
      <c r="CU23" s="42" t="s">
        <v>25</v>
      </c>
      <c r="CV23" s="42" t="s">
        <v>25</v>
      </c>
      <c r="CW23" s="129"/>
      <c r="CX23" s="42" t="s">
        <v>91</v>
      </c>
      <c r="CY23" s="42" t="s">
        <v>91</v>
      </c>
      <c r="CZ23" s="42" t="s">
        <v>67</v>
      </c>
      <c r="DA23" s="42" t="s">
        <v>25</v>
      </c>
      <c r="DB23" s="127"/>
      <c r="DC23" s="42" t="s">
        <v>25</v>
      </c>
      <c r="DD23" s="127"/>
      <c r="DE23" s="42" t="s">
        <v>91</v>
      </c>
      <c r="DF23" s="42" t="s">
        <v>103</v>
      </c>
      <c r="DG23" s="42" t="s">
        <v>91</v>
      </c>
      <c r="DH23" s="42" t="s">
        <v>103</v>
      </c>
      <c r="DI23" s="127"/>
      <c r="DJ23" s="127"/>
      <c r="DK23" s="127"/>
      <c r="DL23" s="42" t="s">
        <v>3579</v>
      </c>
      <c r="DM23" s="42" t="s">
        <v>2166</v>
      </c>
      <c r="DN23" s="42" t="s">
        <v>2166</v>
      </c>
      <c r="DO23" s="42" t="s">
        <v>5710</v>
      </c>
      <c r="DP23" s="42" t="s">
        <v>91</v>
      </c>
      <c r="DQ23" s="43" t="s">
        <v>25</v>
      </c>
      <c r="DR23" s="127"/>
      <c r="DS23" s="127"/>
      <c r="DT23" s="127"/>
      <c r="DU23" s="127"/>
      <c r="DV23" s="42" t="s">
        <v>91</v>
      </c>
      <c r="DW23" s="42" t="s">
        <v>91</v>
      </c>
      <c r="DX23" s="42" t="s">
        <v>91</v>
      </c>
      <c r="DY23" s="42" t="s">
        <v>91</v>
      </c>
      <c r="DZ23" s="42" t="s">
        <v>91</v>
      </c>
      <c r="EA23" s="42" t="s">
        <v>91</v>
      </c>
      <c r="EB23" s="42" t="s">
        <v>91</v>
      </c>
      <c r="EC23" s="42" t="s">
        <v>91</v>
      </c>
      <c r="ED23" s="42" t="s">
        <v>91</v>
      </c>
      <c r="EE23" s="42" t="s">
        <v>91</v>
      </c>
      <c r="EF23" s="42" t="s">
        <v>91</v>
      </c>
      <c r="EG23" s="42" t="s">
        <v>91</v>
      </c>
      <c r="EH23" s="42" t="s">
        <v>91</v>
      </c>
      <c r="EI23" s="42" t="s">
        <v>91</v>
      </c>
      <c r="EJ23" s="42" t="s">
        <v>91</v>
      </c>
      <c r="EK23" s="42" t="s">
        <v>67</v>
      </c>
      <c r="EL23" s="42" t="s">
        <v>91</v>
      </c>
      <c r="EM23" s="42" t="s">
        <v>91</v>
      </c>
      <c r="EN23" s="42" t="s">
        <v>91</v>
      </c>
      <c r="EO23" s="42" t="s">
        <v>67</v>
      </c>
      <c r="EP23" s="42" t="s">
        <v>104</v>
      </c>
      <c r="EQ23" s="42" t="s">
        <v>25</v>
      </c>
      <c r="ER23" s="42" t="s">
        <v>104</v>
      </c>
      <c r="ES23" s="42" t="s">
        <v>93</v>
      </c>
      <c r="ET23" s="42" t="s">
        <v>25</v>
      </c>
      <c r="EU23" s="42" t="s">
        <v>93</v>
      </c>
      <c r="EV23" s="42" t="s">
        <v>104</v>
      </c>
      <c r="EW23" s="42" t="s">
        <v>104</v>
      </c>
      <c r="EX23" s="42" t="s">
        <v>93</v>
      </c>
      <c r="EY23" s="42" t="s">
        <v>104</v>
      </c>
      <c r="EZ23" s="42" t="s">
        <v>93</v>
      </c>
      <c r="FA23" s="42" t="s">
        <v>25</v>
      </c>
      <c r="FB23" s="42" t="s">
        <v>91</v>
      </c>
      <c r="FC23" s="42" t="s">
        <v>25</v>
      </c>
      <c r="FD23" s="42" t="s">
        <v>462</v>
      </c>
      <c r="FE23" s="42" t="s">
        <v>462</v>
      </c>
      <c r="FF23" s="42" t="s">
        <v>462</v>
      </c>
      <c r="FG23" s="42" t="s">
        <v>25</v>
      </c>
      <c r="FH23" s="115"/>
      <c r="FI23" s="42" t="s">
        <v>25</v>
      </c>
      <c r="FJ23" s="115"/>
      <c r="FK23" s="42" t="s">
        <v>25</v>
      </c>
      <c r="FL23" s="127"/>
      <c r="FM23" s="42" t="s">
        <v>25</v>
      </c>
      <c r="FN23" s="42" t="s">
        <v>561</v>
      </c>
      <c r="FO23" s="42" t="s">
        <v>25</v>
      </c>
      <c r="FP23" s="42" t="s">
        <v>561</v>
      </c>
      <c r="FQ23" s="42" t="s">
        <v>25</v>
      </c>
      <c r="FR23" s="42" t="s">
        <v>561</v>
      </c>
      <c r="FS23" s="42" t="s">
        <v>3966</v>
      </c>
      <c r="FT23" s="42" t="s">
        <v>104</v>
      </c>
      <c r="FU23" s="42" t="s">
        <v>93</v>
      </c>
      <c r="FV23" s="42" t="s">
        <v>104</v>
      </c>
      <c r="FW23" s="127"/>
      <c r="FX23" s="42" t="s">
        <v>563</v>
      </c>
      <c r="FY23" s="42" t="s">
        <v>91</v>
      </c>
      <c r="FZ23" s="42" t="s">
        <v>462</v>
      </c>
      <c r="GA23" s="115"/>
      <c r="GB23" s="42" t="s">
        <v>67</v>
      </c>
      <c r="GC23" s="42" t="s">
        <v>67</v>
      </c>
      <c r="GD23" s="42" t="s">
        <v>25</v>
      </c>
      <c r="GE23" s="42" t="s">
        <v>25</v>
      </c>
      <c r="GF23" s="42" t="s">
        <v>25</v>
      </c>
      <c r="GG23" s="42" t="s">
        <v>25</v>
      </c>
      <c r="GH23" s="42" t="s">
        <v>25</v>
      </c>
      <c r="GI23" s="42" t="s">
        <v>25</v>
      </c>
      <c r="GJ23" s="127"/>
      <c r="GK23" s="127"/>
      <c r="GL23" s="42" t="s">
        <v>91</v>
      </c>
      <c r="GM23" s="42" t="s">
        <v>25</v>
      </c>
      <c r="GN23" s="42" t="s">
        <v>5782</v>
      </c>
      <c r="GO23" s="127"/>
      <c r="GP23" s="42" t="s">
        <v>93</v>
      </c>
      <c r="GQ23" s="42" t="s">
        <v>25</v>
      </c>
      <c r="GR23" s="127"/>
      <c r="GS23" s="127"/>
      <c r="GT23" s="42" t="s">
        <v>2948</v>
      </c>
      <c r="GU23" s="42" t="s">
        <v>2947</v>
      </c>
      <c r="GV23" s="42" t="s">
        <v>93</v>
      </c>
      <c r="GW23" s="42" t="s">
        <v>103</v>
      </c>
      <c r="GX23" s="42" t="s">
        <v>25</v>
      </c>
      <c r="GY23" s="42" t="s">
        <v>25</v>
      </c>
      <c r="GZ23" s="42" t="s">
        <v>25</v>
      </c>
      <c r="HA23" s="127"/>
      <c r="HB23" s="127"/>
      <c r="HC23" s="42" t="s">
        <v>561</v>
      </c>
      <c r="HD23" s="42" t="s">
        <v>561</v>
      </c>
      <c r="HE23" s="42" t="s">
        <v>91</v>
      </c>
      <c r="HF23" s="42" t="s">
        <v>91</v>
      </c>
      <c r="HG23" s="42" t="s">
        <v>5879</v>
      </c>
      <c r="HH23" s="42" t="s">
        <v>5879</v>
      </c>
      <c r="HI23" s="43" t="s">
        <v>67</v>
      </c>
      <c r="HJ23" s="43" t="s">
        <v>67</v>
      </c>
      <c r="HK23" s="116"/>
      <c r="HL23" s="42" t="s">
        <v>93</v>
      </c>
      <c r="HM23" s="42" t="s">
        <v>93</v>
      </c>
    </row>
    <row r="24" spans="1:221" ht="11.25" customHeight="1">
      <c r="A24" s="86" t="s">
        <v>435</v>
      </c>
      <c r="B24" s="86"/>
      <c r="C24" s="62" t="s">
        <v>25</v>
      </c>
      <c r="D24" s="62" t="s">
        <v>25</v>
      </c>
      <c r="E24" s="62" t="s">
        <v>25</v>
      </c>
      <c r="F24" s="62" t="s">
        <v>6259</v>
      </c>
      <c r="G24" s="62" t="s">
        <v>25</v>
      </c>
      <c r="H24" s="62" t="s">
        <v>25</v>
      </c>
      <c r="I24" s="62" t="s">
        <v>6320</v>
      </c>
      <c r="J24" s="62"/>
      <c r="K24" s="62" t="s">
        <v>1887</v>
      </c>
      <c r="L24" s="62" t="s">
        <v>6320</v>
      </c>
      <c r="M24" s="62" t="s">
        <v>1887</v>
      </c>
      <c r="N24" s="62" t="s">
        <v>6320</v>
      </c>
      <c r="O24" s="62" t="s">
        <v>1887</v>
      </c>
      <c r="P24" s="63"/>
      <c r="Q24" s="63" t="s">
        <v>1907</v>
      </c>
      <c r="R24" s="63"/>
      <c r="S24" s="63" t="s">
        <v>1908</v>
      </c>
      <c r="T24" s="63" t="s">
        <v>4809</v>
      </c>
      <c r="U24" s="63" t="s">
        <v>4809</v>
      </c>
      <c r="V24" s="63" t="s">
        <v>4787</v>
      </c>
      <c r="W24" s="63" t="s">
        <v>4787</v>
      </c>
      <c r="X24" s="63" t="s">
        <v>4656</v>
      </c>
      <c r="Y24" s="63" t="s">
        <v>4656</v>
      </c>
      <c r="Z24" s="63"/>
      <c r="AA24" s="63"/>
      <c r="AB24" s="63"/>
      <c r="AC24" s="63" t="s">
        <v>25</v>
      </c>
      <c r="AD24" s="63" t="s">
        <v>25</v>
      </c>
      <c r="AE24" s="63" t="s">
        <v>25</v>
      </c>
      <c r="AF24" s="63" t="s">
        <v>25</v>
      </c>
      <c r="AG24" s="63" t="s">
        <v>1967</v>
      </c>
      <c r="AH24" s="63" t="s">
        <v>1992</v>
      </c>
      <c r="AI24" s="63"/>
      <c r="AJ24" s="63" t="s">
        <v>3927</v>
      </c>
      <c r="AK24" s="63" t="s">
        <v>3927</v>
      </c>
      <c r="AL24" s="62" t="s">
        <v>6259</v>
      </c>
      <c r="AM24" s="63" t="s">
        <v>5233</v>
      </c>
      <c r="AN24" s="63" t="s">
        <v>5825</v>
      </c>
      <c r="AO24" s="63" t="s">
        <v>6853</v>
      </c>
      <c r="AP24" s="63" t="s">
        <v>701</v>
      </c>
      <c r="AQ24" s="63" t="s">
        <v>3359</v>
      </c>
      <c r="AR24" s="63" t="s">
        <v>6957</v>
      </c>
      <c r="AS24" s="63"/>
      <c r="AT24" s="63"/>
      <c r="AU24" s="63" t="s">
        <v>25</v>
      </c>
      <c r="AV24" s="63" t="s">
        <v>3351</v>
      </c>
      <c r="AW24" s="63" t="s">
        <v>25</v>
      </c>
      <c r="AX24" s="63" t="s">
        <v>25</v>
      </c>
      <c r="AY24" s="63" t="s">
        <v>25</v>
      </c>
      <c r="AZ24" s="63" t="s">
        <v>25</v>
      </c>
      <c r="BA24" s="63" t="s">
        <v>25</v>
      </c>
      <c r="BB24" s="63" t="s">
        <v>25</v>
      </c>
      <c r="BC24" s="63" t="s">
        <v>25</v>
      </c>
      <c r="BD24" s="63" t="s">
        <v>25</v>
      </c>
      <c r="BE24" s="62"/>
      <c r="BF24" s="62" t="s">
        <v>2024</v>
      </c>
      <c r="BG24" s="63" t="s">
        <v>4306</v>
      </c>
      <c r="BH24" s="62"/>
      <c r="BI24" s="62" t="s">
        <v>2032</v>
      </c>
      <c r="BJ24" s="62" t="s">
        <v>2032</v>
      </c>
      <c r="BK24" s="62" t="s">
        <v>4306</v>
      </c>
      <c r="BL24" s="63" t="s">
        <v>4306</v>
      </c>
      <c r="BM24" s="63" t="s">
        <v>4306</v>
      </c>
      <c r="BN24" s="62"/>
      <c r="BO24" s="63" t="s">
        <v>4306</v>
      </c>
      <c r="BP24" s="62" t="s">
        <v>2052</v>
      </c>
      <c r="BQ24" s="62" t="s">
        <v>2052</v>
      </c>
      <c r="BR24" s="62" t="s">
        <v>4306</v>
      </c>
      <c r="BS24" s="63" t="s">
        <v>4306</v>
      </c>
      <c r="BT24" s="62" t="s">
        <v>2067</v>
      </c>
      <c r="BU24" s="62" t="s">
        <v>2067</v>
      </c>
      <c r="BV24" s="62" t="s">
        <v>4306</v>
      </c>
      <c r="BW24" s="63" t="s">
        <v>4306</v>
      </c>
      <c r="BX24" s="63" t="s">
        <v>7202</v>
      </c>
      <c r="BY24" s="63" t="s">
        <v>4084</v>
      </c>
      <c r="BZ24" s="63" t="s">
        <v>4084</v>
      </c>
      <c r="CA24" s="63" t="s">
        <v>7218</v>
      </c>
      <c r="CB24" s="63" t="s">
        <v>4080</v>
      </c>
      <c r="CC24" s="63" t="s">
        <v>25</v>
      </c>
      <c r="CD24" s="62" t="s">
        <v>25</v>
      </c>
      <c r="CE24" s="62"/>
      <c r="CF24" s="64" t="s">
        <v>5042</v>
      </c>
      <c r="CG24" s="64" t="s">
        <v>5042</v>
      </c>
      <c r="CH24" s="64"/>
      <c r="CI24" s="64"/>
      <c r="CJ24" s="64"/>
      <c r="CK24" s="64" t="s">
        <v>4927</v>
      </c>
      <c r="CL24" s="64" t="s">
        <v>4927</v>
      </c>
      <c r="CM24" s="64" t="s">
        <v>4924</v>
      </c>
      <c r="CN24" s="64" t="s">
        <v>8013</v>
      </c>
      <c r="CO24" s="64" t="s">
        <v>8013</v>
      </c>
      <c r="CP24" s="64" t="s">
        <v>2103</v>
      </c>
      <c r="CQ24" s="64" t="s">
        <v>2103</v>
      </c>
      <c r="CR24" s="64" t="s">
        <v>2103</v>
      </c>
      <c r="CS24" s="64"/>
      <c r="CT24" s="64" t="s">
        <v>25</v>
      </c>
      <c r="CU24" s="64" t="s">
        <v>25</v>
      </c>
      <c r="CV24" s="64" t="s">
        <v>25</v>
      </c>
      <c r="CW24" s="65"/>
      <c r="CX24" s="64" t="s">
        <v>2117</v>
      </c>
      <c r="CY24" s="64" t="s">
        <v>2117</v>
      </c>
      <c r="CZ24" s="64" t="s">
        <v>3813</v>
      </c>
      <c r="DA24" s="62" t="s">
        <v>25</v>
      </c>
      <c r="DB24" s="62"/>
      <c r="DC24" s="62" t="s">
        <v>25</v>
      </c>
      <c r="DD24" s="62"/>
      <c r="DE24" s="62" t="s">
        <v>1473</v>
      </c>
      <c r="DF24" s="62" t="s">
        <v>1473</v>
      </c>
      <c r="DG24" s="62" t="s">
        <v>1473</v>
      </c>
      <c r="DH24" s="62" t="s">
        <v>1473</v>
      </c>
      <c r="DI24" s="62"/>
      <c r="DJ24" s="62"/>
      <c r="DK24" s="62"/>
      <c r="DL24" s="62" t="s">
        <v>25</v>
      </c>
      <c r="DM24" s="62" t="s">
        <v>2165</v>
      </c>
      <c r="DN24" s="62" t="s">
        <v>3566</v>
      </c>
      <c r="DO24" s="62" t="s">
        <v>2512</v>
      </c>
      <c r="DP24" s="62" t="s">
        <v>2512</v>
      </c>
      <c r="DQ24" s="62" t="s">
        <v>25</v>
      </c>
      <c r="DR24" s="62"/>
      <c r="DS24" s="62"/>
      <c r="DT24" s="62"/>
      <c r="DU24" s="62"/>
      <c r="DV24" s="62" t="s">
        <v>1014</v>
      </c>
      <c r="DW24" s="62" t="s">
        <v>1014</v>
      </c>
      <c r="DX24" s="62" t="s">
        <v>1014</v>
      </c>
      <c r="DY24" s="62" t="s">
        <v>1014</v>
      </c>
      <c r="DZ24" s="62" t="s">
        <v>1014</v>
      </c>
      <c r="EA24" s="62" t="s">
        <v>1014</v>
      </c>
      <c r="EB24" s="62" t="s">
        <v>1014</v>
      </c>
      <c r="EC24" s="62" t="s">
        <v>1014</v>
      </c>
      <c r="ED24" s="62" t="s">
        <v>1014</v>
      </c>
      <c r="EE24" s="62" t="s">
        <v>1014</v>
      </c>
      <c r="EF24" s="62" t="s">
        <v>1014</v>
      </c>
      <c r="EG24" s="62" t="s">
        <v>1014</v>
      </c>
      <c r="EH24" s="62" t="s">
        <v>6016</v>
      </c>
      <c r="EI24" s="62" t="s">
        <v>6016</v>
      </c>
      <c r="EJ24" s="62" t="s">
        <v>6016</v>
      </c>
      <c r="EK24" s="62" t="s">
        <v>6119</v>
      </c>
      <c r="EL24" s="62" t="s">
        <v>6016</v>
      </c>
      <c r="EM24" s="62" t="s">
        <v>6016</v>
      </c>
      <c r="EN24" s="62" t="s">
        <v>6016</v>
      </c>
      <c r="EO24" s="62" t="s">
        <v>6119</v>
      </c>
      <c r="EP24" s="66" t="s">
        <v>8076</v>
      </c>
      <c r="EQ24" s="66" t="s">
        <v>25</v>
      </c>
      <c r="ER24" s="66" t="s">
        <v>8076</v>
      </c>
      <c r="ES24" s="66" t="s">
        <v>2228</v>
      </c>
      <c r="ET24" s="66" t="s">
        <v>25</v>
      </c>
      <c r="EU24" s="66" t="s">
        <v>3413</v>
      </c>
      <c r="EV24" s="66" t="s">
        <v>4379</v>
      </c>
      <c r="EW24" s="66" t="s">
        <v>4379</v>
      </c>
      <c r="EX24" s="66" t="s">
        <v>4379</v>
      </c>
      <c r="EY24" s="66" t="s">
        <v>4379</v>
      </c>
      <c r="EZ24" s="62" t="s">
        <v>2269</v>
      </c>
      <c r="FA24" s="62" t="s">
        <v>25</v>
      </c>
      <c r="FB24" s="62" t="s">
        <v>3662</v>
      </c>
      <c r="FC24" s="62" t="s">
        <v>25</v>
      </c>
      <c r="FD24" s="66" t="s">
        <v>2380</v>
      </c>
      <c r="FE24" s="66" t="s">
        <v>2380</v>
      </c>
      <c r="FF24" s="66" t="s">
        <v>2380</v>
      </c>
      <c r="FG24" s="63" t="s">
        <v>25</v>
      </c>
      <c r="FH24" s="62"/>
      <c r="FI24" s="63" t="s">
        <v>25</v>
      </c>
      <c r="FJ24" s="62"/>
      <c r="FK24" s="63" t="s">
        <v>25</v>
      </c>
      <c r="FL24" s="63"/>
      <c r="FM24" s="63" t="s">
        <v>25</v>
      </c>
      <c r="FN24" s="63" t="s">
        <v>2454</v>
      </c>
      <c r="FO24" s="63" t="s">
        <v>25</v>
      </c>
      <c r="FP24" s="63" t="s">
        <v>2454</v>
      </c>
      <c r="FQ24" s="63" t="s">
        <v>25</v>
      </c>
      <c r="FR24" s="63" t="s">
        <v>2454</v>
      </c>
      <c r="FS24" s="63" t="s">
        <v>3970</v>
      </c>
      <c r="FT24" s="63" t="s">
        <v>1133</v>
      </c>
      <c r="FU24" s="63" t="s">
        <v>1133</v>
      </c>
      <c r="FV24" s="63" t="s">
        <v>1133</v>
      </c>
      <c r="FW24" s="62"/>
      <c r="FX24" s="62" t="s">
        <v>2672</v>
      </c>
      <c r="FY24" s="62" t="s">
        <v>2672</v>
      </c>
      <c r="FZ24" s="62" t="s">
        <v>2702</v>
      </c>
      <c r="GA24" s="62"/>
      <c r="GB24" s="62" t="s">
        <v>2776</v>
      </c>
      <c r="GC24" s="62" t="s">
        <v>2776</v>
      </c>
      <c r="GD24" s="62" t="s">
        <v>25</v>
      </c>
      <c r="GE24" s="62" t="s">
        <v>25</v>
      </c>
      <c r="GF24" s="62" t="s">
        <v>25</v>
      </c>
      <c r="GG24" s="62" t="s">
        <v>25</v>
      </c>
      <c r="GH24" s="62" t="s">
        <v>25</v>
      </c>
      <c r="GI24" s="62" t="s">
        <v>25</v>
      </c>
      <c r="GJ24" s="62"/>
      <c r="GK24" s="62"/>
      <c r="GL24" s="62" t="s">
        <v>2885</v>
      </c>
      <c r="GM24" s="62" t="s">
        <v>25</v>
      </c>
      <c r="GN24" s="62" t="s">
        <v>25</v>
      </c>
      <c r="GO24" s="62"/>
      <c r="GP24" s="62" t="s">
        <v>2865</v>
      </c>
      <c r="GQ24" s="62" t="s">
        <v>25</v>
      </c>
      <c r="GR24" s="62"/>
      <c r="GS24" s="62"/>
      <c r="GT24" s="62" t="s">
        <v>1210</v>
      </c>
      <c r="GU24" s="62" t="s">
        <v>1188</v>
      </c>
      <c r="GV24" s="62" t="s">
        <v>2946</v>
      </c>
      <c r="GW24" s="62" t="s">
        <v>2946</v>
      </c>
      <c r="GX24" s="62" t="s">
        <v>25</v>
      </c>
      <c r="GY24" s="62" t="s">
        <v>25</v>
      </c>
      <c r="GZ24" s="62" t="s">
        <v>25</v>
      </c>
      <c r="HA24" s="67"/>
      <c r="HB24" s="67"/>
      <c r="HC24" s="67" t="s">
        <v>2946</v>
      </c>
      <c r="HD24" s="67" t="s">
        <v>2946</v>
      </c>
      <c r="HE24" s="67" t="s">
        <v>4599</v>
      </c>
      <c r="HF24" s="67" t="s">
        <v>4599</v>
      </c>
      <c r="HG24" s="62" t="s">
        <v>5880</v>
      </c>
      <c r="HH24" s="62" t="s">
        <v>5880</v>
      </c>
      <c r="HI24" s="62" t="s">
        <v>1200</v>
      </c>
      <c r="HJ24" s="62" t="s">
        <v>1200</v>
      </c>
      <c r="HK24" s="62"/>
      <c r="HL24" s="62" t="s">
        <v>537</v>
      </c>
      <c r="HM24" s="62" t="s">
        <v>3318</v>
      </c>
    </row>
    <row r="25" spans="1:221" s="172" customFormat="1" ht="21" customHeight="1">
      <c r="A25" s="210" t="s">
        <v>6457</v>
      </c>
      <c r="B25" s="210"/>
      <c r="C25" s="127"/>
      <c r="D25" s="127"/>
      <c r="E25" s="176" t="s">
        <v>7436</v>
      </c>
      <c r="F25" s="176" t="s">
        <v>7436</v>
      </c>
      <c r="G25" s="176" t="s">
        <v>7436</v>
      </c>
      <c r="H25" s="127"/>
      <c r="I25" s="174" t="s">
        <v>25</v>
      </c>
      <c r="J25" s="127"/>
      <c r="K25" s="127"/>
      <c r="L25" s="174" t="s">
        <v>25</v>
      </c>
      <c r="M25" s="127"/>
      <c r="N25" s="174" t="s">
        <v>25</v>
      </c>
      <c r="O25" s="127"/>
      <c r="P25" s="126"/>
      <c r="Q25" s="126"/>
      <c r="R25" s="126"/>
      <c r="S25" s="126"/>
      <c r="T25" s="126"/>
      <c r="U25" s="177" t="s">
        <v>6490</v>
      </c>
      <c r="V25" s="126"/>
      <c r="W25" s="177" t="s">
        <v>6490</v>
      </c>
      <c r="X25" s="175"/>
      <c r="Y25" s="177" t="s">
        <v>6490</v>
      </c>
      <c r="Z25" s="126"/>
      <c r="AA25" s="126"/>
      <c r="AB25" s="126"/>
      <c r="AC25" s="126"/>
      <c r="AD25" s="126"/>
      <c r="AE25" s="126"/>
      <c r="AF25" s="126"/>
      <c r="AG25" s="126"/>
      <c r="AH25" s="126"/>
      <c r="AI25" s="126"/>
      <c r="AJ25" s="175" t="s">
        <v>25</v>
      </c>
      <c r="AK25" s="127"/>
      <c r="AL25" s="176" t="s">
        <v>7436</v>
      </c>
      <c r="AM25" s="127"/>
      <c r="AN25" s="126"/>
      <c r="AO25" s="175" t="s">
        <v>6854</v>
      </c>
      <c r="AP25" s="127"/>
      <c r="AQ25" s="175"/>
      <c r="AR25" s="176" t="s">
        <v>7523</v>
      </c>
      <c r="AS25" s="176" t="s">
        <v>25</v>
      </c>
      <c r="AT25" s="176" t="s">
        <v>25</v>
      </c>
      <c r="AU25" s="175"/>
      <c r="AV25" s="175"/>
      <c r="AW25" s="175" t="s">
        <v>25</v>
      </c>
      <c r="AX25" s="175" t="s">
        <v>25</v>
      </c>
      <c r="AY25" s="126"/>
      <c r="AZ25" s="126"/>
      <c r="BA25" s="126"/>
      <c r="BB25" s="126"/>
      <c r="BC25" s="126"/>
      <c r="BD25" s="126"/>
      <c r="BE25" s="127"/>
      <c r="BF25" s="127"/>
      <c r="BG25" s="176" t="s">
        <v>7096</v>
      </c>
      <c r="BH25" s="127"/>
      <c r="BI25" s="127"/>
      <c r="BJ25" s="127"/>
      <c r="BK25" s="127"/>
      <c r="BL25" s="175"/>
      <c r="BM25" s="176" t="s">
        <v>7096</v>
      </c>
      <c r="BN25" s="127"/>
      <c r="BO25" s="176" t="s">
        <v>7096</v>
      </c>
      <c r="BP25" s="127"/>
      <c r="BQ25" s="127"/>
      <c r="BR25" s="127"/>
      <c r="BS25" s="175"/>
      <c r="BT25" s="127"/>
      <c r="BU25" s="127"/>
      <c r="BV25" s="127"/>
      <c r="BW25" s="175"/>
      <c r="BX25" s="176" t="s">
        <v>7204</v>
      </c>
      <c r="BY25" s="175"/>
      <c r="BZ25" s="126"/>
      <c r="CA25" s="176" t="s">
        <v>7204</v>
      </c>
      <c r="CB25" s="126"/>
      <c r="CC25" s="176" t="s">
        <v>7204</v>
      </c>
      <c r="CD25" s="127"/>
      <c r="CE25" s="127"/>
      <c r="CF25" s="128"/>
      <c r="CG25" s="128"/>
      <c r="CH25" s="128"/>
      <c r="CI25" s="128"/>
      <c r="CJ25" s="128"/>
      <c r="CK25" s="237"/>
      <c r="CL25" s="237"/>
      <c r="CM25" s="237"/>
      <c r="CN25" s="176" t="s">
        <v>25</v>
      </c>
      <c r="CO25" s="176" t="s">
        <v>25</v>
      </c>
      <c r="CP25" s="128"/>
      <c r="CQ25" s="128"/>
      <c r="CR25" s="237"/>
      <c r="CS25" s="128"/>
      <c r="CT25" s="128"/>
      <c r="CU25" s="128"/>
      <c r="CV25" s="237"/>
      <c r="CW25" s="211"/>
      <c r="CX25" s="128"/>
      <c r="CY25" s="128"/>
      <c r="CZ25" s="237"/>
      <c r="DA25" s="78"/>
      <c r="DB25" s="127"/>
      <c r="DC25" s="127"/>
      <c r="DD25" s="127"/>
      <c r="DE25" s="127"/>
      <c r="DF25" s="78"/>
      <c r="DG25" s="127"/>
      <c r="DH25" s="78"/>
      <c r="DI25" s="127"/>
      <c r="DJ25" s="127"/>
      <c r="DK25" s="127"/>
      <c r="DL25" s="127"/>
      <c r="DM25" s="127"/>
      <c r="DN25" s="78"/>
      <c r="DO25" s="78"/>
      <c r="DP25" s="78"/>
      <c r="DQ25" s="127"/>
      <c r="DR25" s="127"/>
      <c r="DS25" s="127"/>
      <c r="DT25" s="127"/>
      <c r="DU25" s="127"/>
      <c r="DV25" s="127"/>
      <c r="DW25" s="127"/>
      <c r="DX25" s="127"/>
      <c r="DY25" s="127"/>
      <c r="DZ25" s="127"/>
      <c r="EA25" s="127"/>
      <c r="EB25" s="127"/>
      <c r="EC25" s="127"/>
      <c r="ED25" s="127"/>
      <c r="EE25" s="127"/>
      <c r="EF25" s="127"/>
      <c r="EG25" s="127"/>
      <c r="EH25" s="127"/>
      <c r="EI25" s="127"/>
      <c r="EJ25" s="127"/>
      <c r="EK25" s="127"/>
      <c r="EL25" s="176" t="s">
        <v>7425</v>
      </c>
      <c r="EM25" s="176" t="s">
        <v>7425</v>
      </c>
      <c r="EN25" s="176" t="s">
        <v>7425</v>
      </c>
      <c r="EO25" s="176" t="s">
        <v>7425</v>
      </c>
      <c r="EP25" s="176" t="s">
        <v>25</v>
      </c>
      <c r="EQ25" s="115"/>
      <c r="ER25" s="176" t="s">
        <v>25</v>
      </c>
      <c r="ES25" s="115"/>
      <c r="ET25" s="134"/>
      <c r="EU25" s="134"/>
      <c r="EV25" s="77"/>
      <c r="EW25" s="77"/>
      <c r="EX25" s="238"/>
      <c r="EY25" s="238"/>
      <c r="EZ25" s="127"/>
      <c r="FA25" s="127"/>
      <c r="FB25" s="78"/>
      <c r="FC25" s="78"/>
      <c r="FD25" s="115"/>
      <c r="FE25" s="115"/>
      <c r="FF25" s="77"/>
      <c r="FG25" s="236"/>
      <c r="FH25" s="127"/>
      <c r="FI25" s="236"/>
      <c r="FJ25" s="127"/>
      <c r="FK25" s="236"/>
      <c r="FL25" s="126"/>
      <c r="FM25" s="236"/>
      <c r="FN25" s="236"/>
      <c r="FO25" s="176" t="s">
        <v>7721</v>
      </c>
      <c r="FP25" s="176" t="s">
        <v>7721</v>
      </c>
      <c r="FQ25" s="176" t="s">
        <v>7721</v>
      </c>
      <c r="FR25" s="176" t="s">
        <v>7721</v>
      </c>
      <c r="FS25" s="126"/>
      <c r="FT25" s="236"/>
      <c r="FU25" s="236"/>
      <c r="FV25" s="236"/>
      <c r="FW25" s="127"/>
      <c r="FX25" s="78"/>
      <c r="FY25" s="78"/>
      <c r="FZ25" s="78"/>
      <c r="GA25" s="127"/>
      <c r="GB25" s="78"/>
      <c r="GC25" s="78"/>
      <c r="GD25" s="127"/>
      <c r="GE25" s="127"/>
      <c r="GF25" s="127"/>
      <c r="GG25" s="127"/>
      <c r="GH25" s="78"/>
      <c r="GI25" s="78"/>
      <c r="GJ25" s="127"/>
      <c r="GK25" s="127"/>
      <c r="GL25" s="78"/>
      <c r="GM25" s="78"/>
      <c r="GN25" s="78"/>
      <c r="GO25" s="127"/>
      <c r="GP25" s="78"/>
      <c r="GQ25" s="78"/>
      <c r="GR25" s="127"/>
      <c r="GS25" s="127"/>
      <c r="GT25" s="127"/>
      <c r="GU25" s="127"/>
      <c r="GV25" s="78"/>
      <c r="GW25" s="78"/>
      <c r="GX25" s="78"/>
      <c r="GY25" s="78"/>
      <c r="GZ25" s="78"/>
      <c r="HA25" s="131"/>
      <c r="HB25" s="131"/>
      <c r="HC25" s="131"/>
      <c r="HD25" s="131"/>
      <c r="HE25" s="131"/>
      <c r="HF25" s="131"/>
      <c r="HG25" s="176" t="s">
        <v>7797</v>
      </c>
      <c r="HH25" s="176" t="s">
        <v>7797</v>
      </c>
      <c r="HI25" s="78"/>
      <c r="HJ25" s="78"/>
      <c r="HK25" s="127"/>
      <c r="HL25" s="78"/>
      <c r="HM25" s="127"/>
    </row>
    <row r="26" spans="1:221" ht="11.25" customHeight="1">
      <c r="A26" s="86" t="s">
        <v>435</v>
      </c>
      <c r="B26" s="86"/>
      <c r="C26" s="62"/>
      <c r="D26" s="62"/>
      <c r="E26" s="62" t="s">
        <v>6467</v>
      </c>
      <c r="F26" s="62" t="s">
        <v>6467</v>
      </c>
      <c r="G26" s="62" t="s">
        <v>6467</v>
      </c>
      <c r="H26" s="62"/>
      <c r="I26" s="62" t="s">
        <v>25</v>
      </c>
      <c r="J26" s="62"/>
      <c r="K26" s="62"/>
      <c r="L26" s="62" t="s">
        <v>25</v>
      </c>
      <c r="M26" s="62"/>
      <c r="N26" s="62" t="s">
        <v>25</v>
      </c>
      <c r="O26" s="62"/>
      <c r="P26" s="63"/>
      <c r="Q26" s="63"/>
      <c r="R26" s="63"/>
      <c r="S26" s="63"/>
      <c r="T26" s="63"/>
      <c r="U26" s="63" t="s">
        <v>6493</v>
      </c>
      <c r="V26" s="63"/>
      <c r="W26" s="63" t="s">
        <v>6492</v>
      </c>
      <c r="X26" s="63"/>
      <c r="Y26" s="63" t="s">
        <v>6491</v>
      </c>
      <c r="Z26" s="63"/>
      <c r="AA26" s="63"/>
      <c r="AB26" s="63"/>
      <c r="AC26" s="63"/>
      <c r="AD26" s="63"/>
      <c r="AE26" s="63"/>
      <c r="AF26" s="63"/>
      <c r="AG26" s="63"/>
      <c r="AH26" s="63"/>
      <c r="AI26" s="63"/>
      <c r="AJ26" s="63" t="s">
        <v>25</v>
      </c>
      <c r="AK26" s="63"/>
      <c r="AL26" s="62" t="s">
        <v>6467</v>
      </c>
      <c r="AM26" s="63"/>
      <c r="AN26" s="63"/>
      <c r="AO26" s="63" t="s">
        <v>6855</v>
      </c>
      <c r="AP26" s="63"/>
      <c r="AQ26" s="63"/>
      <c r="AR26" s="63" t="s">
        <v>6958</v>
      </c>
      <c r="AS26" s="63"/>
      <c r="AT26" s="63"/>
      <c r="AU26" s="63"/>
      <c r="AV26" s="63"/>
      <c r="AW26" s="63" t="s">
        <v>25</v>
      </c>
      <c r="AX26" s="63" t="s">
        <v>25</v>
      </c>
      <c r="AY26" s="63"/>
      <c r="AZ26" s="63"/>
      <c r="BA26" s="63"/>
      <c r="BB26" s="63"/>
      <c r="BC26" s="63"/>
      <c r="BD26" s="63"/>
      <c r="BE26" s="62"/>
      <c r="BF26" s="62"/>
      <c r="BG26" s="63" t="s">
        <v>7169</v>
      </c>
      <c r="BH26" s="62"/>
      <c r="BI26" s="62"/>
      <c r="BJ26" s="62"/>
      <c r="BK26" s="62"/>
      <c r="BL26" s="63"/>
      <c r="BM26" s="63" t="s">
        <v>7145</v>
      </c>
      <c r="BN26" s="62"/>
      <c r="BO26" s="63" t="s">
        <v>7097</v>
      </c>
      <c r="BP26" s="62"/>
      <c r="BQ26" s="62"/>
      <c r="BR26" s="62"/>
      <c r="BS26" s="63"/>
      <c r="BT26" s="62"/>
      <c r="BU26" s="62"/>
      <c r="BV26" s="62"/>
      <c r="BW26" s="63"/>
      <c r="BX26" s="63" t="s">
        <v>7203</v>
      </c>
      <c r="BY26" s="63"/>
      <c r="BZ26" s="63"/>
      <c r="CA26" s="63" t="s">
        <v>7226</v>
      </c>
      <c r="CB26" s="63"/>
      <c r="CC26" s="63" t="s">
        <v>7238</v>
      </c>
      <c r="CD26" s="62"/>
      <c r="CE26" s="62"/>
      <c r="CF26" s="64"/>
      <c r="CG26" s="64"/>
      <c r="CH26" s="64"/>
      <c r="CI26" s="64"/>
      <c r="CJ26" s="64"/>
      <c r="CK26" s="64"/>
      <c r="CL26" s="64"/>
      <c r="CM26" s="64"/>
      <c r="CN26" s="63" t="s">
        <v>25</v>
      </c>
      <c r="CO26" s="63" t="s">
        <v>25</v>
      </c>
      <c r="CP26" s="64"/>
      <c r="CQ26" s="64"/>
      <c r="CR26" s="64"/>
      <c r="CS26" s="64"/>
      <c r="CT26" s="64"/>
      <c r="CU26" s="64"/>
      <c r="CV26" s="64"/>
      <c r="CW26" s="65"/>
      <c r="CX26" s="64"/>
      <c r="CY26" s="64"/>
      <c r="CZ26" s="64"/>
      <c r="DA26" s="62"/>
      <c r="DB26" s="62"/>
      <c r="DC26" s="62"/>
      <c r="DD26" s="62"/>
      <c r="DE26" s="62"/>
      <c r="DF26" s="62"/>
      <c r="DG26" s="62"/>
      <c r="DH26" s="62"/>
      <c r="DI26" s="62"/>
      <c r="DJ26" s="62"/>
      <c r="DK26" s="62"/>
      <c r="DL26" s="62"/>
      <c r="DM26" s="62"/>
      <c r="DN26" s="62"/>
      <c r="DO26" s="62"/>
      <c r="DP26" s="62"/>
      <c r="DQ26" s="62"/>
      <c r="DR26" s="62"/>
      <c r="DS26" s="62"/>
      <c r="DT26" s="62"/>
      <c r="DU26" s="62"/>
      <c r="DV26" s="62"/>
      <c r="DW26" s="62"/>
      <c r="DX26" s="62"/>
      <c r="DY26" s="62"/>
      <c r="DZ26" s="62"/>
      <c r="EA26" s="62"/>
      <c r="EB26" s="62"/>
      <c r="EC26" s="62"/>
      <c r="ED26" s="62"/>
      <c r="EE26" s="62"/>
      <c r="EF26" s="62"/>
      <c r="EG26" s="62"/>
      <c r="EH26" s="62"/>
      <c r="EI26" s="62"/>
      <c r="EJ26" s="62"/>
      <c r="EK26" s="62"/>
      <c r="EL26" s="62" t="s">
        <v>7411</v>
      </c>
      <c r="EM26" s="62" t="s">
        <v>7411</v>
      </c>
      <c r="EN26" s="62" t="s">
        <v>7411</v>
      </c>
      <c r="EO26" s="62" t="s">
        <v>7411</v>
      </c>
      <c r="EP26" s="66" t="s">
        <v>25</v>
      </c>
      <c r="EQ26" s="66"/>
      <c r="ER26" s="66" t="s">
        <v>25</v>
      </c>
      <c r="ES26" s="66"/>
      <c r="ET26" s="214"/>
      <c r="EU26" s="214"/>
      <c r="EV26" s="66"/>
      <c r="EW26" s="66"/>
      <c r="EX26" s="214"/>
      <c r="EY26" s="214"/>
      <c r="EZ26" s="62"/>
      <c r="FA26" s="62"/>
      <c r="FB26" s="62"/>
      <c r="FC26" s="62"/>
      <c r="FD26" s="66"/>
      <c r="FE26" s="66"/>
      <c r="FF26" s="66"/>
      <c r="FG26" s="63"/>
      <c r="FH26" s="62"/>
      <c r="FI26" s="63"/>
      <c r="FJ26" s="62"/>
      <c r="FK26" s="63"/>
      <c r="FL26" s="63"/>
      <c r="FM26" s="63"/>
      <c r="FN26" s="63"/>
      <c r="FO26" s="63" t="s">
        <v>2456</v>
      </c>
      <c r="FP26" s="63" t="s">
        <v>3787</v>
      </c>
      <c r="FQ26" s="63" t="s">
        <v>2456</v>
      </c>
      <c r="FR26" s="63" t="s">
        <v>3787</v>
      </c>
      <c r="FS26" s="63"/>
      <c r="FT26" s="63"/>
      <c r="FU26" s="63"/>
      <c r="FV26" s="63"/>
      <c r="FW26" s="62"/>
      <c r="FX26" s="62"/>
      <c r="FY26" s="62"/>
      <c r="FZ26" s="62"/>
      <c r="GA26" s="62"/>
      <c r="GB26" s="62"/>
      <c r="GC26" s="62"/>
      <c r="GD26" s="62"/>
      <c r="GE26" s="62"/>
      <c r="GF26" s="62"/>
      <c r="GG26" s="62"/>
      <c r="GH26" s="62"/>
      <c r="GI26" s="62"/>
      <c r="GJ26" s="62"/>
      <c r="GK26" s="62"/>
      <c r="GL26" s="62"/>
      <c r="GM26" s="62"/>
      <c r="GN26" s="62"/>
      <c r="GO26" s="62"/>
      <c r="GP26" s="62"/>
      <c r="GQ26" s="62"/>
      <c r="GR26" s="62"/>
      <c r="GS26" s="62"/>
      <c r="GT26" s="62"/>
      <c r="GU26" s="62"/>
      <c r="GV26" s="62"/>
      <c r="GW26" s="62"/>
      <c r="GX26" s="62"/>
      <c r="GY26" s="62"/>
      <c r="GZ26" s="62"/>
      <c r="HA26" s="67"/>
      <c r="HB26" s="67"/>
      <c r="HC26" s="67"/>
      <c r="HD26" s="67"/>
      <c r="HE26" s="67"/>
      <c r="HF26" s="67"/>
      <c r="HG26" s="62" t="s">
        <v>7798</v>
      </c>
      <c r="HH26" s="62" t="s">
        <v>7798</v>
      </c>
      <c r="HI26" s="62"/>
      <c r="HJ26" s="62"/>
      <c r="HK26" s="62"/>
      <c r="HL26" s="62"/>
      <c r="HM26" s="62"/>
    </row>
    <row r="27" spans="1:221" ht="22.5" customHeight="1">
      <c r="A27" s="44" t="s">
        <v>56</v>
      </c>
      <c r="B27" s="44"/>
      <c r="C27" s="42" t="s">
        <v>67</v>
      </c>
      <c r="D27" s="42" t="s">
        <v>67</v>
      </c>
      <c r="E27" s="42" t="s">
        <v>67</v>
      </c>
      <c r="F27" s="42" t="s">
        <v>67</v>
      </c>
      <c r="G27" s="42" t="s">
        <v>67</v>
      </c>
      <c r="H27" s="42" t="s">
        <v>67</v>
      </c>
      <c r="I27" s="42" t="s">
        <v>3951</v>
      </c>
      <c r="J27" s="47" t="s">
        <v>25</v>
      </c>
      <c r="K27" s="42" t="s">
        <v>3951</v>
      </c>
      <c r="L27" s="42" t="s">
        <v>3951</v>
      </c>
      <c r="M27" s="42" t="s">
        <v>3951</v>
      </c>
      <c r="N27" s="42" t="s">
        <v>3951</v>
      </c>
      <c r="O27" s="42" t="s">
        <v>3951</v>
      </c>
      <c r="P27" s="43" t="s">
        <v>25</v>
      </c>
      <c r="Q27" s="43" t="s">
        <v>25</v>
      </c>
      <c r="R27" s="47" t="s">
        <v>25</v>
      </c>
      <c r="S27" s="43" t="s">
        <v>25</v>
      </c>
      <c r="T27" s="43" t="s">
        <v>25</v>
      </c>
      <c r="U27" s="42" t="s">
        <v>25</v>
      </c>
      <c r="V27" s="43" t="s">
        <v>67</v>
      </c>
      <c r="W27" s="42" t="s">
        <v>7098</v>
      </c>
      <c r="X27" s="43" t="s">
        <v>67</v>
      </c>
      <c r="Y27" s="42" t="s">
        <v>7098</v>
      </c>
      <c r="Z27" s="47" t="s">
        <v>25</v>
      </c>
      <c r="AA27" s="47" t="s">
        <v>67</v>
      </c>
      <c r="AB27" s="47" t="s">
        <v>67</v>
      </c>
      <c r="AC27" s="42" t="s">
        <v>25</v>
      </c>
      <c r="AD27" s="42" t="s">
        <v>25</v>
      </c>
      <c r="AE27" s="42" t="s">
        <v>25</v>
      </c>
      <c r="AF27" s="47" t="s">
        <v>25</v>
      </c>
      <c r="AG27" s="47" t="s">
        <v>25</v>
      </c>
      <c r="AH27" s="47" t="s">
        <v>25</v>
      </c>
      <c r="AI27" s="47" t="s">
        <v>67</v>
      </c>
      <c r="AJ27" s="42" t="s">
        <v>7508</v>
      </c>
      <c r="AK27" s="47" t="s">
        <v>67</v>
      </c>
      <c r="AL27" s="42" t="s">
        <v>67</v>
      </c>
      <c r="AM27" s="47" t="s">
        <v>5235</v>
      </c>
      <c r="AN27" s="47"/>
      <c r="AO27" s="47" t="s">
        <v>67</v>
      </c>
      <c r="AP27" s="47" t="s">
        <v>25</v>
      </c>
      <c r="AQ27" s="47" t="s">
        <v>4590</v>
      </c>
      <c r="AR27" s="42" t="s">
        <v>7524</v>
      </c>
      <c r="AS27" s="42" t="s">
        <v>7377</v>
      </c>
      <c r="AT27" s="42" t="s">
        <v>25</v>
      </c>
      <c r="AU27" s="42" t="s">
        <v>25</v>
      </c>
      <c r="AV27" s="42" t="s">
        <v>25</v>
      </c>
      <c r="AW27" s="47" t="s">
        <v>67</v>
      </c>
      <c r="AX27" s="47" t="s">
        <v>67</v>
      </c>
      <c r="AY27" s="47" t="s">
        <v>25</v>
      </c>
      <c r="AZ27" s="47" t="s">
        <v>25</v>
      </c>
      <c r="BA27" s="47" t="s">
        <v>25</v>
      </c>
      <c r="BB27" s="47" t="s">
        <v>25</v>
      </c>
      <c r="BC27" s="47" t="s">
        <v>25</v>
      </c>
      <c r="BD27" s="47" t="s">
        <v>25</v>
      </c>
      <c r="BE27" s="47" t="s">
        <v>25</v>
      </c>
      <c r="BF27" s="47" t="s">
        <v>67</v>
      </c>
      <c r="BG27" s="42" t="s">
        <v>7098</v>
      </c>
      <c r="BH27" s="47" t="s">
        <v>25</v>
      </c>
      <c r="BI27" s="47" t="s">
        <v>67</v>
      </c>
      <c r="BJ27" s="47" t="s">
        <v>67</v>
      </c>
      <c r="BK27" s="47" t="s">
        <v>67</v>
      </c>
      <c r="BL27" s="47" t="s">
        <v>67</v>
      </c>
      <c r="BM27" s="42" t="s">
        <v>7098</v>
      </c>
      <c r="BN27" s="47" t="s">
        <v>25</v>
      </c>
      <c r="BO27" s="42" t="s">
        <v>7098</v>
      </c>
      <c r="BP27" s="47" t="s">
        <v>67</v>
      </c>
      <c r="BQ27" s="47" t="s">
        <v>67</v>
      </c>
      <c r="BR27" s="47" t="s">
        <v>67</v>
      </c>
      <c r="BS27" s="47" t="s">
        <v>67</v>
      </c>
      <c r="BT27" s="47" t="s">
        <v>67</v>
      </c>
      <c r="BU27" s="47" t="s">
        <v>67</v>
      </c>
      <c r="BV27" s="47" t="s">
        <v>67</v>
      </c>
      <c r="BW27" s="47" t="s">
        <v>67</v>
      </c>
      <c r="BX27" s="42" t="s">
        <v>67</v>
      </c>
      <c r="BY27" s="43" t="s">
        <v>67</v>
      </c>
      <c r="BZ27" s="43" t="s">
        <v>67</v>
      </c>
      <c r="CA27" s="42" t="s">
        <v>67</v>
      </c>
      <c r="CB27" s="43" t="s">
        <v>67</v>
      </c>
      <c r="CC27" s="42" t="s">
        <v>67</v>
      </c>
      <c r="CD27" s="43" t="s">
        <v>67</v>
      </c>
      <c r="CE27" s="47" t="s">
        <v>25</v>
      </c>
      <c r="CF27" s="29" t="s">
        <v>25</v>
      </c>
      <c r="CG27" s="29" t="s">
        <v>25</v>
      </c>
      <c r="CH27" s="29" t="s">
        <v>25</v>
      </c>
      <c r="CI27" s="35" t="s">
        <v>25</v>
      </c>
      <c r="CJ27" s="48" t="s">
        <v>25</v>
      </c>
      <c r="CK27" s="29" t="s">
        <v>25</v>
      </c>
      <c r="CL27" s="29" t="s">
        <v>4590</v>
      </c>
      <c r="CM27" s="29" t="s">
        <v>25</v>
      </c>
      <c r="CN27" s="42" t="s">
        <v>25</v>
      </c>
      <c r="CO27" s="42" t="s">
        <v>25</v>
      </c>
      <c r="CP27" s="48" t="s">
        <v>25</v>
      </c>
      <c r="CQ27" s="48" t="s">
        <v>25</v>
      </c>
      <c r="CR27" s="48" t="s">
        <v>25</v>
      </c>
      <c r="CS27" s="29" t="s">
        <v>25</v>
      </c>
      <c r="CT27" s="29" t="s">
        <v>25</v>
      </c>
      <c r="CU27" s="29" t="s">
        <v>25</v>
      </c>
      <c r="CV27" s="29" t="s">
        <v>25</v>
      </c>
      <c r="CW27" s="35" t="s">
        <v>25</v>
      </c>
      <c r="CX27" s="29" t="s">
        <v>25</v>
      </c>
      <c r="CY27" s="29" t="s">
        <v>25</v>
      </c>
      <c r="CZ27" s="29" t="s">
        <v>25</v>
      </c>
      <c r="DA27" s="47" t="s">
        <v>25</v>
      </c>
      <c r="DB27" s="47" t="s">
        <v>25</v>
      </c>
      <c r="DC27" s="47" t="s">
        <v>25</v>
      </c>
      <c r="DD27" s="47" t="s">
        <v>25</v>
      </c>
      <c r="DE27" s="47" t="s">
        <v>25</v>
      </c>
      <c r="DF27" s="47" t="s">
        <v>67</v>
      </c>
      <c r="DG27" s="47" t="s">
        <v>25</v>
      </c>
      <c r="DH27" s="47" t="s">
        <v>67</v>
      </c>
      <c r="DI27" s="47" t="s">
        <v>67</v>
      </c>
      <c r="DJ27" s="47" t="s">
        <v>67</v>
      </c>
      <c r="DK27" s="47" t="s">
        <v>67</v>
      </c>
      <c r="DL27" s="42" t="s">
        <v>25</v>
      </c>
      <c r="DM27" s="42" t="s">
        <v>25</v>
      </c>
      <c r="DN27" s="42" t="s">
        <v>25</v>
      </c>
      <c r="DO27" s="42" t="s">
        <v>25</v>
      </c>
      <c r="DP27" s="42" t="s">
        <v>67</v>
      </c>
      <c r="DQ27" s="43" t="s">
        <v>67</v>
      </c>
      <c r="DR27" s="47" t="s">
        <v>67</v>
      </c>
      <c r="DS27" s="47" t="s">
        <v>67</v>
      </c>
      <c r="DT27" s="47" t="s">
        <v>67</v>
      </c>
      <c r="DU27" s="47" t="s">
        <v>67</v>
      </c>
      <c r="DV27" s="47" t="s">
        <v>67</v>
      </c>
      <c r="DW27" s="47" t="s">
        <v>67</v>
      </c>
      <c r="DX27" s="42" t="s">
        <v>67</v>
      </c>
      <c r="DY27" s="42" t="s">
        <v>67</v>
      </c>
      <c r="DZ27" s="47" t="s">
        <v>67</v>
      </c>
      <c r="EA27" s="47" t="s">
        <v>67</v>
      </c>
      <c r="EB27" s="42" t="s">
        <v>67</v>
      </c>
      <c r="EC27" s="42" t="s">
        <v>67</v>
      </c>
      <c r="ED27" s="47" t="s">
        <v>67</v>
      </c>
      <c r="EE27" s="47" t="s">
        <v>67</v>
      </c>
      <c r="EF27" s="42" t="s">
        <v>67</v>
      </c>
      <c r="EG27" s="42" t="s">
        <v>67</v>
      </c>
      <c r="EH27" s="42" t="s">
        <v>67</v>
      </c>
      <c r="EI27" s="42" t="s">
        <v>67</v>
      </c>
      <c r="EJ27" s="42" t="s">
        <v>67</v>
      </c>
      <c r="EK27" s="42" t="s">
        <v>67</v>
      </c>
      <c r="EL27" s="42" t="s">
        <v>67</v>
      </c>
      <c r="EM27" s="42" t="s">
        <v>67</v>
      </c>
      <c r="EN27" s="42" t="s">
        <v>67</v>
      </c>
      <c r="EO27" s="42" t="s">
        <v>67</v>
      </c>
      <c r="EP27" s="47" t="s">
        <v>25</v>
      </c>
      <c r="EQ27" s="47" t="s">
        <v>25</v>
      </c>
      <c r="ER27" s="47" t="s">
        <v>25</v>
      </c>
      <c r="ES27" s="47" t="s">
        <v>25</v>
      </c>
      <c r="ET27" s="108" t="s">
        <v>25</v>
      </c>
      <c r="EU27" s="108" t="s">
        <v>25</v>
      </c>
      <c r="EV27" s="47" t="s">
        <v>25</v>
      </c>
      <c r="EW27" s="47" t="s">
        <v>25</v>
      </c>
      <c r="EX27" s="108" t="s">
        <v>25</v>
      </c>
      <c r="EY27" s="108" t="s">
        <v>25</v>
      </c>
      <c r="EZ27" s="43" t="s">
        <v>67</v>
      </c>
      <c r="FA27" s="43" t="s">
        <v>67</v>
      </c>
      <c r="FB27" s="43" t="s">
        <v>67</v>
      </c>
      <c r="FC27" s="43" t="s">
        <v>67</v>
      </c>
      <c r="FD27" s="47" t="s">
        <v>67</v>
      </c>
      <c r="FE27" s="47" t="s">
        <v>67</v>
      </c>
      <c r="FF27" s="47" t="s">
        <v>67</v>
      </c>
      <c r="FG27" s="42" t="s">
        <v>25</v>
      </c>
      <c r="FH27" s="47" t="s">
        <v>25</v>
      </c>
      <c r="FI27" s="42" t="s">
        <v>25</v>
      </c>
      <c r="FJ27" s="42" t="s">
        <v>25</v>
      </c>
      <c r="FK27" s="42" t="s">
        <v>25</v>
      </c>
      <c r="FL27" s="47" t="s">
        <v>67</v>
      </c>
      <c r="FM27" s="47" t="s">
        <v>67</v>
      </c>
      <c r="FN27" s="42" t="s">
        <v>67</v>
      </c>
      <c r="FO27" s="47" t="s">
        <v>67</v>
      </c>
      <c r="FP27" s="47" t="s">
        <v>67</v>
      </c>
      <c r="FQ27" s="47" t="s">
        <v>67</v>
      </c>
      <c r="FR27" s="47" t="s">
        <v>67</v>
      </c>
      <c r="FS27" s="42" t="s">
        <v>25</v>
      </c>
      <c r="FT27" s="42" t="s">
        <v>2557</v>
      </c>
      <c r="FU27" s="42" t="s">
        <v>2557</v>
      </c>
      <c r="FV27" s="42" t="s">
        <v>2557</v>
      </c>
      <c r="FW27" s="47" t="s">
        <v>25</v>
      </c>
      <c r="FX27" s="47" t="s">
        <v>25</v>
      </c>
      <c r="FY27" s="47" t="s">
        <v>25</v>
      </c>
      <c r="FZ27" s="47" t="s">
        <v>67</v>
      </c>
      <c r="GA27" s="42" t="s">
        <v>25</v>
      </c>
      <c r="GB27" s="47" t="s">
        <v>67</v>
      </c>
      <c r="GC27" s="47" t="s">
        <v>67</v>
      </c>
      <c r="GD27" s="47" t="s">
        <v>25</v>
      </c>
      <c r="GE27" s="47" t="s">
        <v>25</v>
      </c>
      <c r="GF27" s="47" t="s">
        <v>25</v>
      </c>
      <c r="GG27" s="47" t="s">
        <v>25</v>
      </c>
      <c r="GH27" s="47" t="s">
        <v>25</v>
      </c>
      <c r="GI27" s="47" t="s">
        <v>25</v>
      </c>
      <c r="GJ27" s="47" t="s">
        <v>25</v>
      </c>
      <c r="GK27" s="47" t="s">
        <v>25</v>
      </c>
      <c r="GL27" s="42" t="s">
        <v>67</v>
      </c>
      <c r="GM27" s="47" t="s">
        <v>25</v>
      </c>
      <c r="GN27" s="47" t="s">
        <v>67</v>
      </c>
      <c r="GO27" s="47" t="s">
        <v>25</v>
      </c>
      <c r="GP27" s="47" t="s">
        <v>25</v>
      </c>
      <c r="GQ27" s="47" t="s">
        <v>25</v>
      </c>
      <c r="GR27" s="47" t="s">
        <v>67</v>
      </c>
      <c r="GS27" s="47" t="s">
        <v>67</v>
      </c>
      <c r="GT27" s="47" t="s">
        <v>67</v>
      </c>
      <c r="GU27" s="47" t="s">
        <v>67</v>
      </c>
      <c r="GV27" s="47" t="s">
        <v>67</v>
      </c>
      <c r="GW27" s="47" t="s">
        <v>67</v>
      </c>
      <c r="GX27" s="47" t="s">
        <v>67</v>
      </c>
      <c r="GY27" s="47" t="s">
        <v>67</v>
      </c>
      <c r="GZ27" s="47"/>
      <c r="HA27" s="47" t="s">
        <v>67</v>
      </c>
      <c r="HB27" s="47" t="s">
        <v>67</v>
      </c>
      <c r="HC27" s="47" t="s">
        <v>67</v>
      </c>
      <c r="HD27" s="47" t="s">
        <v>67</v>
      </c>
      <c r="HE27" s="47" t="s">
        <v>67</v>
      </c>
      <c r="HF27" s="47" t="s">
        <v>67</v>
      </c>
      <c r="HG27" s="47" t="s">
        <v>67</v>
      </c>
      <c r="HH27" s="47" t="s">
        <v>67</v>
      </c>
      <c r="HI27" s="47" t="s">
        <v>67</v>
      </c>
      <c r="HJ27" s="47" t="s">
        <v>67</v>
      </c>
      <c r="HK27" s="43" t="s">
        <v>25</v>
      </c>
      <c r="HL27" s="43" t="s">
        <v>25</v>
      </c>
      <c r="HM27" s="47" t="s">
        <v>25</v>
      </c>
    </row>
    <row r="28" spans="1:221" ht="11.25" customHeight="1">
      <c r="A28" s="86" t="s">
        <v>435</v>
      </c>
      <c r="B28" s="86"/>
      <c r="C28" s="62" t="s">
        <v>5496</v>
      </c>
      <c r="D28" s="62" t="s">
        <v>5496</v>
      </c>
      <c r="E28" s="62" t="s">
        <v>6144</v>
      </c>
      <c r="F28" s="62" t="s">
        <v>6144</v>
      </c>
      <c r="G28" s="62" t="s">
        <v>6144</v>
      </c>
      <c r="H28" s="62" t="s">
        <v>5496</v>
      </c>
      <c r="I28" s="62" t="s">
        <v>6321</v>
      </c>
      <c r="J28" s="62"/>
      <c r="K28" s="66" t="s">
        <v>3952</v>
      </c>
      <c r="L28" s="62" t="s">
        <v>6321</v>
      </c>
      <c r="M28" s="66" t="s">
        <v>3952</v>
      </c>
      <c r="N28" s="62" t="s">
        <v>6321</v>
      </c>
      <c r="O28" s="66" t="s">
        <v>3952</v>
      </c>
      <c r="P28" s="63"/>
      <c r="Q28" s="63" t="s">
        <v>25</v>
      </c>
      <c r="R28" s="63"/>
      <c r="S28" s="63" t="s">
        <v>25</v>
      </c>
      <c r="T28" s="63" t="s">
        <v>4721</v>
      </c>
      <c r="U28" s="62" t="s">
        <v>25</v>
      </c>
      <c r="V28" s="63" t="s">
        <v>4786</v>
      </c>
      <c r="W28" s="63" t="s">
        <v>4786</v>
      </c>
      <c r="X28" s="63" t="s">
        <v>4657</v>
      </c>
      <c r="Y28" s="63" t="s">
        <v>4657</v>
      </c>
      <c r="Z28" s="63" t="s">
        <v>25</v>
      </c>
      <c r="AA28" s="63" t="s">
        <v>1112</v>
      </c>
      <c r="AB28" s="63" t="s">
        <v>1109</v>
      </c>
      <c r="AC28" s="63" t="s">
        <v>25</v>
      </c>
      <c r="AD28" s="63" t="s">
        <v>25</v>
      </c>
      <c r="AE28" s="63" t="s">
        <v>25</v>
      </c>
      <c r="AF28" s="63"/>
      <c r="AG28" s="63"/>
      <c r="AH28" s="63"/>
      <c r="AI28" s="63"/>
      <c r="AJ28" s="63" t="s">
        <v>3947</v>
      </c>
      <c r="AK28" s="63" t="s">
        <v>3947</v>
      </c>
      <c r="AL28" s="62" t="s">
        <v>6144</v>
      </c>
      <c r="AM28" s="63" t="s">
        <v>5236</v>
      </c>
      <c r="AN28" s="63"/>
      <c r="AO28" s="63" t="s">
        <v>6856</v>
      </c>
      <c r="AP28" s="63" t="s">
        <v>701</v>
      </c>
      <c r="AQ28" s="63"/>
      <c r="AR28" s="63" t="s">
        <v>6959</v>
      </c>
      <c r="AS28" s="63" t="s">
        <v>7378</v>
      </c>
      <c r="AT28" s="63"/>
      <c r="AU28" s="63" t="s">
        <v>25</v>
      </c>
      <c r="AV28" s="63" t="s">
        <v>25</v>
      </c>
      <c r="AW28" s="63" t="s">
        <v>5022</v>
      </c>
      <c r="AX28" s="63" t="s">
        <v>5022</v>
      </c>
      <c r="AY28" s="63" t="s">
        <v>25</v>
      </c>
      <c r="AZ28" s="63" t="s">
        <v>25</v>
      </c>
      <c r="BA28" s="63" t="s">
        <v>25</v>
      </c>
      <c r="BB28" s="63" t="s">
        <v>25</v>
      </c>
      <c r="BC28" s="63" t="s">
        <v>25</v>
      </c>
      <c r="BD28" s="63" t="s">
        <v>25</v>
      </c>
      <c r="BE28" s="62"/>
      <c r="BF28" s="62" t="s">
        <v>815</v>
      </c>
      <c r="BG28" s="200" t="s">
        <v>7099</v>
      </c>
      <c r="BH28" s="62"/>
      <c r="BI28" s="62" t="s">
        <v>815</v>
      </c>
      <c r="BJ28" s="62" t="s">
        <v>815</v>
      </c>
      <c r="BK28" s="62" t="s">
        <v>4327</v>
      </c>
      <c r="BL28" s="200" t="s">
        <v>4327</v>
      </c>
      <c r="BM28" s="200" t="s">
        <v>7099</v>
      </c>
      <c r="BN28" s="62"/>
      <c r="BO28" s="200" t="s">
        <v>7099</v>
      </c>
      <c r="BP28" s="62" t="s">
        <v>815</v>
      </c>
      <c r="BQ28" s="62" t="s">
        <v>815</v>
      </c>
      <c r="BR28" s="62" t="s">
        <v>4327</v>
      </c>
      <c r="BS28" s="200" t="s">
        <v>4327</v>
      </c>
      <c r="BT28" s="62" t="s">
        <v>815</v>
      </c>
      <c r="BU28" s="62" t="s">
        <v>815</v>
      </c>
      <c r="BV28" s="62" t="s">
        <v>4327</v>
      </c>
      <c r="BW28" s="200" t="s">
        <v>4327</v>
      </c>
      <c r="BX28" s="63" t="s">
        <v>7205</v>
      </c>
      <c r="BY28" s="63" t="s">
        <v>4110</v>
      </c>
      <c r="BZ28" s="63" t="s">
        <v>4110</v>
      </c>
      <c r="CA28" s="200" t="s">
        <v>7271</v>
      </c>
      <c r="CB28" s="63" t="s">
        <v>4081</v>
      </c>
      <c r="CC28" s="200" t="s">
        <v>7268</v>
      </c>
      <c r="CD28" s="63" t="s">
        <v>4088</v>
      </c>
      <c r="CE28" s="62"/>
      <c r="CF28" s="64" t="s">
        <v>25</v>
      </c>
      <c r="CG28" s="64" t="s">
        <v>25</v>
      </c>
      <c r="CH28" s="64"/>
      <c r="CI28" s="64"/>
      <c r="CJ28" s="64"/>
      <c r="CK28" s="64" t="s">
        <v>25</v>
      </c>
      <c r="CL28" s="64" t="s">
        <v>4590</v>
      </c>
      <c r="CM28" s="64" t="s">
        <v>25</v>
      </c>
      <c r="CN28" s="200" t="s">
        <v>25</v>
      </c>
      <c r="CO28" s="200" t="s">
        <v>25</v>
      </c>
      <c r="CP28" s="64" t="s">
        <v>25</v>
      </c>
      <c r="CQ28" s="64" t="s">
        <v>25</v>
      </c>
      <c r="CR28" s="64" t="s">
        <v>25</v>
      </c>
      <c r="CS28" s="64"/>
      <c r="CT28" s="64" t="s">
        <v>25</v>
      </c>
      <c r="CU28" s="64" t="s">
        <v>25</v>
      </c>
      <c r="CV28" s="64" t="s">
        <v>25</v>
      </c>
      <c r="CW28" s="65"/>
      <c r="CX28" s="64" t="s">
        <v>25</v>
      </c>
      <c r="CY28" s="64" t="s">
        <v>25</v>
      </c>
      <c r="CZ28" s="64" t="s">
        <v>25</v>
      </c>
      <c r="DA28" s="62" t="s">
        <v>25</v>
      </c>
      <c r="DB28" s="62"/>
      <c r="DC28" s="62" t="s">
        <v>25</v>
      </c>
      <c r="DD28" s="62"/>
      <c r="DE28" s="62" t="s">
        <v>25</v>
      </c>
      <c r="DF28" s="62" t="s">
        <v>4535</v>
      </c>
      <c r="DG28" s="62" t="s">
        <v>25</v>
      </c>
      <c r="DH28" s="62" t="s">
        <v>4535</v>
      </c>
      <c r="DI28" s="62" t="s">
        <v>1840</v>
      </c>
      <c r="DJ28" s="62" t="s">
        <v>1840</v>
      </c>
      <c r="DK28" s="62" t="s">
        <v>1840</v>
      </c>
      <c r="DL28" s="62" t="s">
        <v>25</v>
      </c>
      <c r="DM28" s="62"/>
      <c r="DN28" s="62" t="s">
        <v>25</v>
      </c>
      <c r="DO28" s="62" t="s">
        <v>2558</v>
      </c>
      <c r="DP28" s="62" t="s">
        <v>2558</v>
      </c>
      <c r="DQ28" s="62" t="s">
        <v>3183</v>
      </c>
      <c r="DR28" s="62"/>
      <c r="DS28" s="62"/>
      <c r="DT28" s="62"/>
      <c r="DU28" s="62"/>
      <c r="DV28" s="62" t="s">
        <v>1028</v>
      </c>
      <c r="DW28" s="62" t="s">
        <v>1028</v>
      </c>
      <c r="DX28" s="62" t="s">
        <v>1028</v>
      </c>
      <c r="DY28" s="62" t="s">
        <v>1028</v>
      </c>
      <c r="DZ28" s="62" t="s">
        <v>5460</v>
      </c>
      <c r="EA28" s="62" t="s">
        <v>5460</v>
      </c>
      <c r="EB28" s="62" t="s">
        <v>5460</v>
      </c>
      <c r="EC28" s="62" t="s">
        <v>5460</v>
      </c>
      <c r="ED28" s="62" t="s">
        <v>5460</v>
      </c>
      <c r="EE28" s="62" t="s">
        <v>5460</v>
      </c>
      <c r="EF28" s="62" t="s">
        <v>5460</v>
      </c>
      <c r="EG28" s="62" t="s">
        <v>5460</v>
      </c>
      <c r="EH28" s="62" t="s">
        <v>6017</v>
      </c>
      <c r="EI28" s="62" t="s">
        <v>6017</v>
      </c>
      <c r="EJ28" s="62" t="s">
        <v>6017</v>
      </c>
      <c r="EK28" s="62" t="s">
        <v>6017</v>
      </c>
      <c r="EL28" s="62" t="s">
        <v>6017</v>
      </c>
      <c r="EM28" s="62" t="s">
        <v>6017</v>
      </c>
      <c r="EN28" s="62" t="s">
        <v>6017</v>
      </c>
      <c r="EO28" s="62" t="s">
        <v>6017</v>
      </c>
      <c r="EP28" s="66" t="s">
        <v>25</v>
      </c>
      <c r="EQ28" s="66"/>
      <c r="ER28" s="66" t="s">
        <v>25</v>
      </c>
      <c r="ES28" s="66"/>
      <c r="ET28" s="66" t="s">
        <v>25</v>
      </c>
      <c r="EU28" s="66" t="s">
        <v>25</v>
      </c>
      <c r="EV28" s="66" t="s">
        <v>25</v>
      </c>
      <c r="EW28" s="66" t="s">
        <v>25</v>
      </c>
      <c r="EX28" s="66" t="s">
        <v>25</v>
      </c>
      <c r="EY28" s="66" t="s">
        <v>25</v>
      </c>
      <c r="EZ28" s="62" t="s">
        <v>623</v>
      </c>
      <c r="FA28" s="62" t="s">
        <v>623</v>
      </c>
      <c r="FB28" s="62" t="s">
        <v>3663</v>
      </c>
      <c r="FC28" s="62" t="s">
        <v>3663</v>
      </c>
      <c r="FD28" s="66"/>
      <c r="FE28" s="66" t="s">
        <v>3058</v>
      </c>
      <c r="FF28" s="66" t="s">
        <v>3058</v>
      </c>
      <c r="FG28" s="63" t="s">
        <v>25</v>
      </c>
      <c r="FH28" s="62"/>
      <c r="FI28" s="63" t="s">
        <v>25</v>
      </c>
      <c r="FJ28" s="62"/>
      <c r="FK28" s="62" t="s">
        <v>25</v>
      </c>
      <c r="FL28" s="63"/>
      <c r="FM28" s="63" t="s">
        <v>2457</v>
      </c>
      <c r="FN28" s="63" t="s">
        <v>2456</v>
      </c>
      <c r="FO28" s="63" t="s">
        <v>2457</v>
      </c>
      <c r="FP28" s="63" t="s">
        <v>2456</v>
      </c>
      <c r="FQ28" s="63" t="s">
        <v>2457</v>
      </c>
      <c r="FR28" s="63" t="s">
        <v>2456</v>
      </c>
      <c r="FS28" s="63" t="s">
        <v>25</v>
      </c>
      <c r="FT28" s="63" t="s">
        <v>2556</v>
      </c>
      <c r="FU28" s="63" t="s">
        <v>2558</v>
      </c>
      <c r="FV28" s="63" t="s">
        <v>2559</v>
      </c>
      <c r="FW28" s="62"/>
      <c r="FX28" s="63" t="s">
        <v>25</v>
      </c>
      <c r="FY28" s="62" t="s">
        <v>25</v>
      </c>
      <c r="FZ28" s="62" t="s">
        <v>2703</v>
      </c>
      <c r="GA28" s="62" t="s">
        <v>25</v>
      </c>
      <c r="GB28" s="62" t="s">
        <v>1115</v>
      </c>
      <c r="GC28" s="62" t="s">
        <v>1115</v>
      </c>
      <c r="GD28" s="62" t="s">
        <v>25</v>
      </c>
      <c r="GE28" s="62" t="s">
        <v>25</v>
      </c>
      <c r="GF28" s="62" t="s">
        <v>25</v>
      </c>
      <c r="GG28" s="62" t="s">
        <v>25</v>
      </c>
      <c r="GH28" s="62" t="s">
        <v>25</v>
      </c>
      <c r="GI28" s="62" t="s">
        <v>25</v>
      </c>
      <c r="GJ28" s="62"/>
      <c r="GK28" s="62"/>
      <c r="GL28" s="62" t="s">
        <v>1387</v>
      </c>
      <c r="GM28" s="62" t="s">
        <v>25</v>
      </c>
      <c r="GN28" s="62" t="s">
        <v>1387</v>
      </c>
      <c r="GO28" s="62"/>
      <c r="GP28" s="62" t="s">
        <v>25</v>
      </c>
      <c r="GQ28" s="62" t="s">
        <v>25</v>
      </c>
      <c r="GR28" s="62"/>
      <c r="GS28" s="62"/>
      <c r="GT28" s="62" t="s">
        <v>1175</v>
      </c>
      <c r="GU28" s="62" t="s">
        <v>1175</v>
      </c>
      <c r="GV28" s="62" t="s">
        <v>1175</v>
      </c>
      <c r="GW28" s="62" t="s">
        <v>1175</v>
      </c>
      <c r="GX28" s="62" t="s">
        <v>3490</v>
      </c>
      <c r="GY28" s="62" t="s">
        <v>3486</v>
      </c>
      <c r="GZ28" s="62"/>
      <c r="HA28" s="67"/>
      <c r="HB28" s="67"/>
      <c r="HC28" s="67" t="s">
        <v>2987</v>
      </c>
      <c r="HD28" s="67" t="s">
        <v>2987</v>
      </c>
      <c r="HE28" s="67" t="s">
        <v>2987</v>
      </c>
      <c r="HF28" s="67" t="s">
        <v>2987</v>
      </c>
      <c r="HG28" s="62" t="s">
        <v>7798</v>
      </c>
      <c r="HH28" s="62" t="s">
        <v>7798</v>
      </c>
      <c r="HI28" s="62" t="s">
        <v>3239</v>
      </c>
      <c r="HJ28" s="62" t="s">
        <v>3239</v>
      </c>
      <c r="HK28" s="62" t="s">
        <v>25</v>
      </c>
      <c r="HL28" s="62" t="s">
        <v>25</v>
      </c>
      <c r="HM28" s="67" t="s">
        <v>25</v>
      </c>
    </row>
    <row r="29" spans="1:221" ht="33" customHeight="1">
      <c r="A29" s="44" t="s">
        <v>1884</v>
      </c>
      <c r="B29" s="9"/>
      <c r="C29" s="42" t="s">
        <v>25</v>
      </c>
      <c r="D29" s="42" t="s">
        <v>25</v>
      </c>
      <c r="E29" s="42" t="s">
        <v>25</v>
      </c>
      <c r="F29" s="42" t="s">
        <v>6261</v>
      </c>
      <c r="G29" s="42" t="s">
        <v>25</v>
      </c>
      <c r="H29" s="42" t="s">
        <v>25</v>
      </c>
      <c r="I29" s="42" t="s">
        <v>25</v>
      </c>
      <c r="J29" s="127"/>
      <c r="K29" s="42" t="s">
        <v>25</v>
      </c>
      <c r="L29" s="42" t="s">
        <v>25</v>
      </c>
      <c r="M29" s="42" t="s">
        <v>25</v>
      </c>
      <c r="N29" s="42" t="s">
        <v>25</v>
      </c>
      <c r="O29" s="42" t="s">
        <v>25</v>
      </c>
      <c r="P29" s="116"/>
      <c r="Q29" s="42" t="s">
        <v>25</v>
      </c>
      <c r="R29" s="127"/>
      <c r="S29" s="42" t="s">
        <v>25</v>
      </c>
      <c r="T29" s="42" t="s">
        <v>25</v>
      </c>
      <c r="U29" s="42" t="s">
        <v>25</v>
      </c>
      <c r="V29" s="42" t="s">
        <v>25</v>
      </c>
      <c r="W29" s="42" t="s">
        <v>25</v>
      </c>
      <c r="X29" s="42" t="s">
        <v>67</v>
      </c>
      <c r="Y29" s="42" t="s">
        <v>6261</v>
      </c>
      <c r="Z29" s="127"/>
      <c r="AA29" s="127"/>
      <c r="AB29" s="127"/>
      <c r="AC29" s="42" t="s">
        <v>25</v>
      </c>
      <c r="AD29" s="42" t="s">
        <v>25</v>
      </c>
      <c r="AE29" s="42" t="s">
        <v>25</v>
      </c>
      <c r="AF29" s="42" t="s">
        <v>25</v>
      </c>
      <c r="AG29" s="42" t="s">
        <v>25</v>
      </c>
      <c r="AH29" s="42" t="s">
        <v>25</v>
      </c>
      <c r="AI29" s="42" t="s">
        <v>25</v>
      </c>
      <c r="AJ29" s="42" t="s">
        <v>25</v>
      </c>
      <c r="AK29" s="42" t="s">
        <v>25</v>
      </c>
      <c r="AL29" s="42" t="s">
        <v>6261</v>
      </c>
      <c r="AM29" s="42" t="s">
        <v>5238</v>
      </c>
      <c r="AN29" s="42" t="s">
        <v>5822</v>
      </c>
      <c r="AO29" s="42" t="s">
        <v>25</v>
      </c>
      <c r="AP29" s="42" t="s">
        <v>25</v>
      </c>
      <c r="AQ29" s="42" t="s">
        <v>4590</v>
      </c>
      <c r="AR29" s="42" t="s">
        <v>25</v>
      </c>
      <c r="AS29" s="42" t="s">
        <v>25</v>
      </c>
      <c r="AT29" s="42" t="s">
        <v>25</v>
      </c>
      <c r="AU29" s="42" t="s">
        <v>25</v>
      </c>
      <c r="AV29" s="42" t="s">
        <v>25</v>
      </c>
      <c r="AW29" s="42" t="s">
        <v>25</v>
      </c>
      <c r="AX29" s="42" t="s">
        <v>25</v>
      </c>
      <c r="AY29" s="42" t="s">
        <v>25</v>
      </c>
      <c r="AZ29" s="42" t="s">
        <v>25</v>
      </c>
      <c r="BA29" s="42" t="s">
        <v>25</v>
      </c>
      <c r="BB29" s="42" t="s">
        <v>25</v>
      </c>
      <c r="BC29" s="42" t="s">
        <v>25</v>
      </c>
      <c r="BD29" s="42" t="s">
        <v>25</v>
      </c>
      <c r="BE29" s="127"/>
      <c r="BF29" s="42" t="s">
        <v>25</v>
      </c>
      <c r="BG29" s="42" t="s">
        <v>25</v>
      </c>
      <c r="BH29" s="127"/>
      <c r="BI29" s="42" t="s">
        <v>25</v>
      </c>
      <c r="BJ29" s="42" t="s">
        <v>25</v>
      </c>
      <c r="BK29" s="42" t="s">
        <v>25</v>
      </c>
      <c r="BL29" s="42" t="s">
        <v>25</v>
      </c>
      <c r="BM29" s="42" t="s">
        <v>7147</v>
      </c>
      <c r="BN29" s="127"/>
      <c r="BO29" s="42" t="s">
        <v>25</v>
      </c>
      <c r="BP29" s="42" t="s">
        <v>25</v>
      </c>
      <c r="BQ29" s="42" t="s">
        <v>25</v>
      </c>
      <c r="BR29" s="42" t="s">
        <v>25</v>
      </c>
      <c r="BS29" s="42" t="s">
        <v>25</v>
      </c>
      <c r="BT29" s="42" t="s">
        <v>25</v>
      </c>
      <c r="BU29" s="42" t="s">
        <v>25</v>
      </c>
      <c r="BV29" s="42" t="s">
        <v>25</v>
      </c>
      <c r="BW29" s="42" t="s">
        <v>67</v>
      </c>
      <c r="BX29" s="42" t="s">
        <v>25</v>
      </c>
      <c r="BY29" s="42" t="s">
        <v>25</v>
      </c>
      <c r="BZ29" s="42" t="s">
        <v>25</v>
      </c>
      <c r="CA29" s="42" t="s">
        <v>6261</v>
      </c>
      <c r="CB29" s="42" t="s">
        <v>25</v>
      </c>
      <c r="CC29" s="42" t="s">
        <v>25</v>
      </c>
      <c r="CD29" s="42" t="s">
        <v>25</v>
      </c>
      <c r="CE29" s="127"/>
      <c r="CF29" s="42" t="s">
        <v>25</v>
      </c>
      <c r="CG29" s="42" t="s">
        <v>25</v>
      </c>
      <c r="CH29" s="133"/>
      <c r="CI29" s="129"/>
      <c r="CJ29" s="129"/>
      <c r="CK29" s="42" t="s">
        <v>25</v>
      </c>
      <c r="CL29" s="42" t="s">
        <v>4590</v>
      </c>
      <c r="CM29" s="42" t="s">
        <v>25</v>
      </c>
      <c r="CN29" s="42" t="s">
        <v>25</v>
      </c>
      <c r="CO29" s="42" t="s">
        <v>25</v>
      </c>
      <c r="CP29" s="42" t="s">
        <v>25</v>
      </c>
      <c r="CQ29" s="42" t="s">
        <v>25</v>
      </c>
      <c r="CR29" s="42" t="s">
        <v>25</v>
      </c>
      <c r="CS29" s="133"/>
      <c r="CT29" s="42" t="s">
        <v>25</v>
      </c>
      <c r="CU29" s="42" t="s">
        <v>25</v>
      </c>
      <c r="CV29" s="42" t="s">
        <v>25</v>
      </c>
      <c r="CW29" s="129"/>
      <c r="CX29" s="42" t="s">
        <v>25</v>
      </c>
      <c r="CY29" s="42" t="s">
        <v>25</v>
      </c>
      <c r="CZ29" s="42" t="s">
        <v>25</v>
      </c>
      <c r="DA29" s="42" t="s">
        <v>25</v>
      </c>
      <c r="DB29" s="127"/>
      <c r="DC29" s="42" t="s">
        <v>25</v>
      </c>
      <c r="DD29" s="127"/>
      <c r="DE29" s="42" t="s">
        <v>25</v>
      </c>
      <c r="DF29" s="42" t="s">
        <v>25</v>
      </c>
      <c r="DG29" s="42" t="s">
        <v>25</v>
      </c>
      <c r="DH29" s="42" t="s">
        <v>25</v>
      </c>
      <c r="DI29" s="127"/>
      <c r="DJ29" s="127"/>
      <c r="DK29" s="127"/>
      <c r="DL29" s="42" t="s">
        <v>25</v>
      </c>
      <c r="DM29" s="42" t="s">
        <v>25</v>
      </c>
      <c r="DN29" s="42" t="s">
        <v>25</v>
      </c>
      <c r="DO29" s="42" t="s">
        <v>25</v>
      </c>
      <c r="DP29" s="42" t="s">
        <v>25</v>
      </c>
      <c r="DQ29" s="43" t="s">
        <v>25</v>
      </c>
      <c r="DR29" s="127"/>
      <c r="DS29" s="127"/>
      <c r="DT29" s="127"/>
      <c r="DU29" s="127"/>
      <c r="DV29" s="42" t="s">
        <v>2218</v>
      </c>
      <c r="DW29" s="42" t="s">
        <v>2218</v>
      </c>
      <c r="DX29" s="42" t="s">
        <v>67</v>
      </c>
      <c r="DY29" s="42" t="s">
        <v>67</v>
      </c>
      <c r="DZ29" s="42" t="s">
        <v>5461</v>
      </c>
      <c r="EA29" s="42" t="s">
        <v>5461</v>
      </c>
      <c r="EB29" s="42" t="s">
        <v>67</v>
      </c>
      <c r="EC29" s="42" t="s">
        <v>67</v>
      </c>
      <c r="ED29" s="42" t="s">
        <v>5461</v>
      </c>
      <c r="EE29" s="42" t="s">
        <v>5461</v>
      </c>
      <c r="EF29" s="42" t="s">
        <v>67</v>
      </c>
      <c r="EG29" s="42" t="s">
        <v>67</v>
      </c>
      <c r="EH29" s="42" t="s">
        <v>25</v>
      </c>
      <c r="EI29" s="42" t="s">
        <v>25</v>
      </c>
      <c r="EJ29" s="42" t="s">
        <v>67</v>
      </c>
      <c r="EK29" s="42" t="s">
        <v>67</v>
      </c>
      <c r="EL29" s="42" t="s">
        <v>25</v>
      </c>
      <c r="EM29" s="42" t="s">
        <v>67</v>
      </c>
      <c r="EN29" s="42" t="s">
        <v>25</v>
      </c>
      <c r="EO29" s="42" t="s">
        <v>67</v>
      </c>
      <c r="EP29" s="42" t="s">
        <v>25</v>
      </c>
      <c r="EQ29" s="42" t="s">
        <v>25</v>
      </c>
      <c r="ER29" s="42" t="s">
        <v>25</v>
      </c>
      <c r="ES29" s="42" t="s">
        <v>25</v>
      </c>
      <c r="ET29" s="42" t="s">
        <v>25</v>
      </c>
      <c r="EU29" s="42" t="s">
        <v>25</v>
      </c>
      <c r="EV29" s="42" t="s">
        <v>25</v>
      </c>
      <c r="EW29" s="42" t="s">
        <v>25</v>
      </c>
      <c r="EX29" s="42" t="s">
        <v>25</v>
      </c>
      <c r="EY29" s="42" t="s">
        <v>25</v>
      </c>
      <c r="EZ29" s="42" t="s">
        <v>25</v>
      </c>
      <c r="FA29" s="42" t="s">
        <v>25</v>
      </c>
      <c r="FB29" s="42" t="s">
        <v>25</v>
      </c>
      <c r="FC29" s="42" t="s">
        <v>25</v>
      </c>
      <c r="FD29" s="42" t="s">
        <v>25</v>
      </c>
      <c r="FE29" s="42" t="s">
        <v>25</v>
      </c>
      <c r="FF29" s="42" t="s">
        <v>25</v>
      </c>
      <c r="FG29" s="42" t="s">
        <v>25</v>
      </c>
      <c r="FH29" s="115"/>
      <c r="FI29" s="42" t="s">
        <v>25</v>
      </c>
      <c r="FJ29" s="115"/>
      <c r="FK29" s="42" t="s">
        <v>25</v>
      </c>
      <c r="FL29" s="127"/>
      <c r="FM29" s="42" t="s">
        <v>25</v>
      </c>
      <c r="FN29" s="42" t="s">
        <v>323</v>
      </c>
      <c r="FO29" s="42" t="s">
        <v>25</v>
      </c>
      <c r="FP29" s="42" t="s">
        <v>323</v>
      </c>
      <c r="FQ29" s="42" t="s">
        <v>25</v>
      </c>
      <c r="FR29" s="42" t="s">
        <v>323</v>
      </c>
      <c r="FS29" s="42" t="s">
        <v>25</v>
      </c>
      <c r="FT29" s="42" t="s">
        <v>25</v>
      </c>
      <c r="FU29" s="42" t="s">
        <v>25</v>
      </c>
      <c r="FV29" s="42" t="s">
        <v>25</v>
      </c>
      <c r="FW29" s="127"/>
      <c r="FX29" s="42" t="s">
        <v>25</v>
      </c>
      <c r="FY29" s="42" t="s">
        <v>25</v>
      </c>
      <c r="FZ29" s="42" t="s">
        <v>67</v>
      </c>
      <c r="GA29" s="115"/>
      <c r="GB29" s="42" t="s">
        <v>25</v>
      </c>
      <c r="GC29" s="42" t="s">
        <v>25</v>
      </c>
      <c r="GD29" s="42" t="s">
        <v>25</v>
      </c>
      <c r="GE29" s="42" t="s">
        <v>25</v>
      </c>
      <c r="GF29" s="42" t="s">
        <v>25</v>
      </c>
      <c r="GG29" s="42" t="s">
        <v>25</v>
      </c>
      <c r="GH29" s="42" t="s">
        <v>25</v>
      </c>
      <c r="GI29" s="42" t="s">
        <v>25</v>
      </c>
      <c r="GJ29" s="127"/>
      <c r="GK29" s="127"/>
      <c r="GL29" s="42" t="s">
        <v>25</v>
      </c>
      <c r="GM29" s="42" t="s">
        <v>25</v>
      </c>
      <c r="GN29" s="42" t="s">
        <v>67</v>
      </c>
      <c r="GO29" s="127"/>
      <c r="GP29" s="42" t="s">
        <v>25</v>
      </c>
      <c r="GQ29" s="42" t="s">
        <v>25</v>
      </c>
      <c r="GR29" s="127"/>
      <c r="GS29" s="127"/>
      <c r="GT29" s="42" t="s">
        <v>25</v>
      </c>
      <c r="GU29" s="42" t="s">
        <v>25</v>
      </c>
      <c r="GV29" s="42" t="s">
        <v>25</v>
      </c>
      <c r="GW29" s="42" t="s">
        <v>25</v>
      </c>
      <c r="GX29" s="42" t="s">
        <v>25</v>
      </c>
      <c r="GY29" s="42" t="s">
        <v>25</v>
      </c>
      <c r="GZ29" s="42" t="s">
        <v>25</v>
      </c>
      <c r="HA29" s="127"/>
      <c r="HB29" s="127"/>
      <c r="HC29" s="42" t="s">
        <v>25</v>
      </c>
      <c r="HD29" s="42" t="s">
        <v>25</v>
      </c>
      <c r="HE29" s="42" t="s">
        <v>4590</v>
      </c>
      <c r="HF29" s="42" t="s">
        <v>5675</v>
      </c>
      <c r="HG29" s="42" t="s">
        <v>25</v>
      </c>
      <c r="HH29" s="177" t="s">
        <v>7799</v>
      </c>
      <c r="HI29" s="43" t="s">
        <v>25</v>
      </c>
      <c r="HJ29" s="43" t="s">
        <v>25</v>
      </c>
      <c r="HK29" s="116"/>
      <c r="HL29" s="42" t="s">
        <v>25</v>
      </c>
      <c r="HM29" s="42" t="s">
        <v>25</v>
      </c>
    </row>
    <row r="30" spans="1:221" ht="11.25" customHeight="1">
      <c r="A30" s="86" t="s">
        <v>435</v>
      </c>
      <c r="B30" s="86"/>
      <c r="C30" s="62" t="s">
        <v>25</v>
      </c>
      <c r="D30" s="62" t="s">
        <v>25</v>
      </c>
      <c r="E30" s="62" t="s">
        <v>25</v>
      </c>
      <c r="F30" s="62" t="s">
        <v>6260</v>
      </c>
      <c r="G30" s="62" t="s">
        <v>25</v>
      </c>
      <c r="H30" s="62" t="s">
        <v>25</v>
      </c>
      <c r="I30" s="62" t="s">
        <v>25</v>
      </c>
      <c r="J30" s="62"/>
      <c r="K30" s="62" t="s">
        <v>25</v>
      </c>
      <c r="L30" s="62" t="s">
        <v>25</v>
      </c>
      <c r="M30" s="62" t="s">
        <v>25</v>
      </c>
      <c r="N30" s="62" t="s">
        <v>25</v>
      </c>
      <c r="O30" s="62" t="s">
        <v>25</v>
      </c>
      <c r="P30" s="63"/>
      <c r="Q30" s="62" t="s">
        <v>25</v>
      </c>
      <c r="R30" s="63"/>
      <c r="S30" s="62" t="s">
        <v>25</v>
      </c>
      <c r="T30" s="63" t="s">
        <v>4721</v>
      </c>
      <c r="U30" s="62" t="s">
        <v>25</v>
      </c>
      <c r="V30" s="63" t="s">
        <v>4721</v>
      </c>
      <c r="W30" s="62" t="s">
        <v>25</v>
      </c>
      <c r="X30" s="63" t="s">
        <v>4721</v>
      </c>
      <c r="Y30" s="63" t="s">
        <v>6440</v>
      </c>
      <c r="Z30" s="63"/>
      <c r="AA30" s="63"/>
      <c r="AB30" s="63"/>
      <c r="AC30" s="62" t="s">
        <v>25</v>
      </c>
      <c r="AD30" s="62" t="s">
        <v>25</v>
      </c>
      <c r="AE30" s="62" t="s">
        <v>25</v>
      </c>
      <c r="AF30" s="63" t="s">
        <v>25</v>
      </c>
      <c r="AG30" s="63" t="s">
        <v>25</v>
      </c>
      <c r="AH30" s="63" t="s">
        <v>25</v>
      </c>
      <c r="AI30" s="63" t="s">
        <v>25</v>
      </c>
      <c r="AJ30" s="63" t="s">
        <v>25</v>
      </c>
      <c r="AK30" s="63" t="s">
        <v>25</v>
      </c>
      <c r="AL30" s="62" t="s">
        <v>6260</v>
      </c>
      <c r="AM30" s="63" t="s">
        <v>5237</v>
      </c>
      <c r="AN30" s="63"/>
      <c r="AO30" s="63" t="s">
        <v>25</v>
      </c>
      <c r="AP30" s="63" t="s">
        <v>25</v>
      </c>
      <c r="AQ30" s="63"/>
      <c r="AR30" s="63" t="s">
        <v>25</v>
      </c>
      <c r="AS30" s="63"/>
      <c r="AT30" s="63"/>
      <c r="AU30" s="63" t="s">
        <v>25</v>
      </c>
      <c r="AV30" s="63" t="s">
        <v>25</v>
      </c>
      <c r="AW30" s="63" t="s">
        <v>25</v>
      </c>
      <c r="AX30" s="63" t="s">
        <v>25</v>
      </c>
      <c r="AY30" s="63" t="s">
        <v>25</v>
      </c>
      <c r="AZ30" s="63" t="s">
        <v>25</v>
      </c>
      <c r="BA30" s="63" t="s">
        <v>25</v>
      </c>
      <c r="BB30" s="63" t="s">
        <v>25</v>
      </c>
      <c r="BC30" s="63" t="s">
        <v>25</v>
      </c>
      <c r="BD30" s="63" t="s">
        <v>25</v>
      </c>
      <c r="BE30" s="62"/>
      <c r="BF30" s="63" t="s">
        <v>25</v>
      </c>
      <c r="BG30" s="63" t="s">
        <v>25</v>
      </c>
      <c r="BH30" s="62"/>
      <c r="BI30" s="63" t="s">
        <v>25</v>
      </c>
      <c r="BJ30" s="63" t="s">
        <v>25</v>
      </c>
      <c r="BK30" s="63" t="s">
        <v>25</v>
      </c>
      <c r="BL30" s="63" t="s">
        <v>25</v>
      </c>
      <c r="BM30" s="63" t="s">
        <v>7146</v>
      </c>
      <c r="BN30" s="62"/>
      <c r="BO30" s="63" t="s">
        <v>25</v>
      </c>
      <c r="BP30" s="63" t="s">
        <v>25</v>
      </c>
      <c r="BQ30" s="63" t="s">
        <v>25</v>
      </c>
      <c r="BR30" s="63" t="s">
        <v>25</v>
      </c>
      <c r="BS30" s="63" t="s">
        <v>25</v>
      </c>
      <c r="BT30" s="63" t="s">
        <v>25</v>
      </c>
      <c r="BU30" s="63" t="s">
        <v>25</v>
      </c>
      <c r="BV30" s="63" t="s">
        <v>25</v>
      </c>
      <c r="BW30" s="63" t="s">
        <v>5589</v>
      </c>
      <c r="BX30" s="63" t="s">
        <v>25</v>
      </c>
      <c r="BY30" s="62" t="s">
        <v>25</v>
      </c>
      <c r="BZ30" s="62" t="s">
        <v>25</v>
      </c>
      <c r="CA30" s="63" t="s">
        <v>7198</v>
      </c>
      <c r="CB30" s="62" t="s">
        <v>25</v>
      </c>
      <c r="CC30" s="63" t="s">
        <v>25</v>
      </c>
      <c r="CD30" s="62" t="s">
        <v>25</v>
      </c>
      <c r="CE30" s="62"/>
      <c r="CF30" s="63" t="s">
        <v>25</v>
      </c>
      <c r="CG30" s="63" t="s">
        <v>25</v>
      </c>
      <c r="CH30" s="64"/>
      <c r="CI30" s="64"/>
      <c r="CJ30" s="64"/>
      <c r="CK30" s="63" t="s">
        <v>25</v>
      </c>
      <c r="CL30" s="63" t="s">
        <v>4590</v>
      </c>
      <c r="CM30" s="63" t="s">
        <v>25</v>
      </c>
      <c r="CN30" s="63" t="s">
        <v>25</v>
      </c>
      <c r="CO30" s="63" t="s">
        <v>25</v>
      </c>
      <c r="CP30" s="63" t="s">
        <v>25</v>
      </c>
      <c r="CQ30" s="63" t="s">
        <v>25</v>
      </c>
      <c r="CR30" s="63" t="s">
        <v>25</v>
      </c>
      <c r="CS30" s="64"/>
      <c r="CT30" s="63" t="s">
        <v>25</v>
      </c>
      <c r="CU30" s="63" t="s">
        <v>25</v>
      </c>
      <c r="CV30" s="63" t="s">
        <v>25</v>
      </c>
      <c r="CW30" s="65"/>
      <c r="CX30" s="63" t="s">
        <v>25</v>
      </c>
      <c r="CY30" s="63" t="s">
        <v>25</v>
      </c>
      <c r="CZ30" s="63" t="s">
        <v>25</v>
      </c>
      <c r="DA30" s="63" t="s">
        <v>25</v>
      </c>
      <c r="DB30" s="62"/>
      <c r="DC30" s="63" t="s">
        <v>25</v>
      </c>
      <c r="DD30" s="62"/>
      <c r="DE30" s="63" t="s">
        <v>25</v>
      </c>
      <c r="DF30" s="63" t="s">
        <v>25</v>
      </c>
      <c r="DG30" s="63" t="s">
        <v>25</v>
      </c>
      <c r="DH30" s="63" t="s">
        <v>25</v>
      </c>
      <c r="DI30" s="62"/>
      <c r="DJ30" s="62"/>
      <c r="DK30" s="62"/>
      <c r="DL30" s="62" t="s">
        <v>25</v>
      </c>
      <c r="DM30" s="63" t="s">
        <v>25</v>
      </c>
      <c r="DN30" s="62" t="s">
        <v>25</v>
      </c>
      <c r="DO30" s="62" t="s">
        <v>25</v>
      </c>
      <c r="DP30" s="62" t="s">
        <v>25</v>
      </c>
      <c r="DQ30" s="62" t="s">
        <v>25</v>
      </c>
      <c r="DR30" s="62"/>
      <c r="DS30" s="62"/>
      <c r="DT30" s="62"/>
      <c r="DU30" s="62"/>
      <c r="DV30" s="63" t="s">
        <v>25</v>
      </c>
      <c r="DW30" s="63" t="s">
        <v>25</v>
      </c>
      <c r="DX30" s="62" t="s">
        <v>2209</v>
      </c>
      <c r="DY30" s="62" t="s">
        <v>2209</v>
      </c>
      <c r="DZ30" s="62" t="s">
        <v>5462</v>
      </c>
      <c r="EA30" s="62" t="s">
        <v>5462</v>
      </c>
      <c r="EB30" s="62" t="s">
        <v>5462</v>
      </c>
      <c r="EC30" s="62" t="s">
        <v>5462</v>
      </c>
      <c r="ED30" s="62" t="s">
        <v>5462</v>
      </c>
      <c r="EE30" s="62" t="s">
        <v>5462</v>
      </c>
      <c r="EF30" s="62" t="s">
        <v>5462</v>
      </c>
      <c r="EG30" s="62" t="s">
        <v>5462</v>
      </c>
      <c r="EH30" s="62" t="s">
        <v>25</v>
      </c>
      <c r="EI30" s="62" t="s">
        <v>25</v>
      </c>
      <c r="EJ30" s="62" t="s">
        <v>6085</v>
      </c>
      <c r="EK30" s="62" t="s">
        <v>6085</v>
      </c>
      <c r="EL30" s="62" t="s">
        <v>25</v>
      </c>
      <c r="EM30" s="62" t="s">
        <v>6085</v>
      </c>
      <c r="EN30" s="62" t="s">
        <v>25</v>
      </c>
      <c r="EO30" s="62" t="s">
        <v>6085</v>
      </c>
      <c r="EP30" s="66" t="s">
        <v>25</v>
      </c>
      <c r="EQ30" s="66" t="s">
        <v>25</v>
      </c>
      <c r="ER30" s="66" t="s">
        <v>25</v>
      </c>
      <c r="ES30" s="66" t="s">
        <v>25</v>
      </c>
      <c r="ET30" s="66" t="s">
        <v>25</v>
      </c>
      <c r="EU30" s="66" t="s">
        <v>25</v>
      </c>
      <c r="EV30" s="66" t="s">
        <v>25</v>
      </c>
      <c r="EW30" s="66" t="s">
        <v>25</v>
      </c>
      <c r="EX30" s="66" t="s">
        <v>25</v>
      </c>
      <c r="EY30" s="66" t="s">
        <v>25</v>
      </c>
      <c r="EZ30" s="66" t="s">
        <v>25</v>
      </c>
      <c r="FA30" s="66" t="s">
        <v>25</v>
      </c>
      <c r="FB30" s="66" t="s">
        <v>25</v>
      </c>
      <c r="FC30" s="66" t="s">
        <v>25</v>
      </c>
      <c r="FD30" s="66" t="s">
        <v>25</v>
      </c>
      <c r="FE30" s="66" t="s">
        <v>25</v>
      </c>
      <c r="FF30" s="66" t="s">
        <v>25</v>
      </c>
      <c r="FG30" s="63" t="s">
        <v>25</v>
      </c>
      <c r="FH30" s="62"/>
      <c r="FI30" s="63" t="s">
        <v>25</v>
      </c>
      <c r="FJ30" s="62"/>
      <c r="FK30" s="63" t="s">
        <v>25</v>
      </c>
      <c r="FL30" s="63"/>
      <c r="FM30" s="63" t="s">
        <v>25</v>
      </c>
      <c r="FN30" s="63" t="s">
        <v>2458</v>
      </c>
      <c r="FO30" s="63" t="s">
        <v>25</v>
      </c>
      <c r="FP30" s="63" t="s">
        <v>2458</v>
      </c>
      <c r="FQ30" s="63" t="s">
        <v>25</v>
      </c>
      <c r="FR30" s="63" t="s">
        <v>2458</v>
      </c>
      <c r="FS30" s="63" t="s">
        <v>25</v>
      </c>
      <c r="FT30" s="63" t="s">
        <v>25</v>
      </c>
      <c r="FU30" s="63" t="s">
        <v>25</v>
      </c>
      <c r="FV30" s="63" t="s">
        <v>25</v>
      </c>
      <c r="FW30" s="62"/>
      <c r="FX30" s="63" t="s">
        <v>25</v>
      </c>
      <c r="FY30" s="63" t="s">
        <v>25</v>
      </c>
      <c r="FZ30" s="62" t="s">
        <v>5758</v>
      </c>
      <c r="GA30" s="62"/>
      <c r="GB30" s="63" t="s">
        <v>25</v>
      </c>
      <c r="GC30" s="63" t="s">
        <v>25</v>
      </c>
      <c r="GD30" s="63" t="s">
        <v>25</v>
      </c>
      <c r="GE30" s="63" t="s">
        <v>25</v>
      </c>
      <c r="GF30" s="63" t="s">
        <v>25</v>
      </c>
      <c r="GG30" s="63" t="s">
        <v>25</v>
      </c>
      <c r="GH30" s="63" t="s">
        <v>25</v>
      </c>
      <c r="GI30" s="63" t="s">
        <v>25</v>
      </c>
      <c r="GJ30" s="62"/>
      <c r="GK30" s="62"/>
      <c r="GL30" s="63" t="s">
        <v>25</v>
      </c>
      <c r="GM30" s="63" t="s">
        <v>25</v>
      </c>
      <c r="GN30" s="63" t="s">
        <v>25</v>
      </c>
      <c r="GO30" s="62"/>
      <c r="GP30" s="63" t="s">
        <v>25</v>
      </c>
      <c r="GQ30" s="63" t="s">
        <v>25</v>
      </c>
      <c r="GR30" s="62"/>
      <c r="GS30" s="62"/>
      <c r="GT30" s="63" t="s">
        <v>25</v>
      </c>
      <c r="GU30" s="63" t="s">
        <v>25</v>
      </c>
      <c r="GV30" s="63" t="s">
        <v>25</v>
      </c>
      <c r="GW30" s="63" t="s">
        <v>25</v>
      </c>
      <c r="GX30" s="63" t="s">
        <v>25</v>
      </c>
      <c r="GY30" s="63" t="s">
        <v>25</v>
      </c>
      <c r="GZ30" s="63" t="s">
        <v>25</v>
      </c>
      <c r="HA30" s="67"/>
      <c r="HB30" s="67"/>
      <c r="HC30" s="63" t="s">
        <v>25</v>
      </c>
      <c r="HD30" s="63" t="s">
        <v>25</v>
      </c>
      <c r="HE30" s="63" t="s">
        <v>4590</v>
      </c>
      <c r="HF30" s="63" t="s">
        <v>4600</v>
      </c>
      <c r="HG30" s="63" t="s">
        <v>25</v>
      </c>
      <c r="HH30" s="63" t="s">
        <v>7438</v>
      </c>
      <c r="HI30" s="62" t="s">
        <v>25</v>
      </c>
      <c r="HJ30" s="62" t="s">
        <v>25</v>
      </c>
      <c r="HK30" s="62"/>
      <c r="HL30" s="63" t="s">
        <v>25</v>
      </c>
      <c r="HM30" s="63" t="s">
        <v>25</v>
      </c>
    </row>
    <row r="31" spans="1:221" ht="22.5" customHeight="1">
      <c r="A31" s="44" t="s">
        <v>6454</v>
      </c>
      <c r="B31" s="44"/>
      <c r="C31" s="115" t="s">
        <v>25</v>
      </c>
      <c r="D31" s="115" t="s">
        <v>25</v>
      </c>
      <c r="E31" s="42" t="s">
        <v>25</v>
      </c>
      <c r="F31" s="42" t="s">
        <v>25</v>
      </c>
      <c r="G31" s="42" t="s">
        <v>25</v>
      </c>
      <c r="H31" s="115" t="s">
        <v>25</v>
      </c>
      <c r="I31" s="42" t="s">
        <v>25</v>
      </c>
      <c r="J31" s="127"/>
      <c r="K31" s="127"/>
      <c r="L31" s="42" t="s">
        <v>25</v>
      </c>
      <c r="M31" s="115" t="s">
        <v>25</v>
      </c>
      <c r="N31" s="42" t="s">
        <v>25</v>
      </c>
      <c r="O31" s="115" t="s">
        <v>25</v>
      </c>
      <c r="P31" s="126"/>
      <c r="Q31" s="115" t="s">
        <v>25</v>
      </c>
      <c r="R31" s="126"/>
      <c r="S31" s="115" t="s">
        <v>25</v>
      </c>
      <c r="T31" s="115" t="s">
        <v>25</v>
      </c>
      <c r="U31" s="42" t="s">
        <v>25</v>
      </c>
      <c r="V31" s="115" t="s">
        <v>25</v>
      </c>
      <c r="W31" s="42" t="s">
        <v>25</v>
      </c>
      <c r="X31" s="42"/>
      <c r="Y31" s="42" t="s">
        <v>25</v>
      </c>
      <c r="Z31" s="126"/>
      <c r="AA31" s="126"/>
      <c r="AB31" s="126"/>
      <c r="AC31" s="115" t="s">
        <v>25</v>
      </c>
      <c r="AD31" s="115" t="s">
        <v>25</v>
      </c>
      <c r="AE31" s="115" t="s">
        <v>25</v>
      </c>
      <c r="AF31" s="115" t="s">
        <v>25</v>
      </c>
      <c r="AG31" s="115" t="s">
        <v>25</v>
      </c>
      <c r="AH31" s="115" t="s">
        <v>25</v>
      </c>
      <c r="AI31" s="115" t="s">
        <v>25</v>
      </c>
      <c r="AJ31" s="42" t="s">
        <v>25</v>
      </c>
      <c r="AK31" s="127"/>
      <c r="AL31" s="42" t="s">
        <v>25</v>
      </c>
      <c r="AM31" s="127"/>
      <c r="AN31" s="126"/>
      <c r="AO31" s="42" t="s">
        <v>25</v>
      </c>
      <c r="AP31" s="127"/>
      <c r="AQ31" s="224"/>
      <c r="AR31" s="42" t="s">
        <v>6960</v>
      </c>
      <c r="AS31" s="42" t="s">
        <v>25</v>
      </c>
      <c r="AT31" s="42" t="s">
        <v>25</v>
      </c>
      <c r="AU31" s="224"/>
      <c r="AV31" s="224"/>
      <c r="AW31" s="42" t="s">
        <v>25</v>
      </c>
      <c r="AX31" s="42" t="s">
        <v>25</v>
      </c>
      <c r="AY31" s="126"/>
      <c r="AZ31" s="126"/>
      <c r="BA31" s="126"/>
      <c r="BB31" s="115" t="s">
        <v>25</v>
      </c>
      <c r="BC31" s="115" t="s">
        <v>25</v>
      </c>
      <c r="BD31" s="115" t="s">
        <v>25</v>
      </c>
      <c r="BE31" s="127"/>
      <c r="BF31" s="126"/>
      <c r="BG31" s="42" t="s">
        <v>25</v>
      </c>
      <c r="BH31" s="127"/>
      <c r="BI31" s="126"/>
      <c r="BJ31" s="126"/>
      <c r="BK31" s="126"/>
      <c r="BL31" s="224"/>
      <c r="BM31" s="42" t="s">
        <v>25</v>
      </c>
      <c r="BN31" s="127"/>
      <c r="BO31" s="42" t="s">
        <v>25</v>
      </c>
      <c r="BP31" s="126"/>
      <c r="BQ31" s="126"/>
      <c r="BR31" s="126"/>
      <c r="BS31" s="224"/>
      <c r="BT31" s="126"/>
      <c r="BU31" s="126"/>
      <c r="BV31" s="126"/>
      <c r="BW31" s="224"/>
      <c r="BX31" s="42" t="s">
        <v>25</v>
      </c>
      <c r="BY31" s="42"/>
      <c r="BZ31" s="115" t="s">
        <v>25</v>
      </c>
      <c r="CA31" s="42" t="s">
        <v>7147</v>
      </c>
      <c r="CB31" s="115" t="s">
        <v>25</v>
      </c>
      <c r="CC31" s="42" t="s">
        <v>25</v>
      </c>
      <c r="CD31" s="115" t="s">
        <v>25</v>
      </c>
      <c r="CE31" s="127"/>
      <c r="CF31" s="115" t="s">
        <v>25</v>
      </c>
      <c r="CG31" s="115" t="s">
        <v>25</v>
      </c>
      <c r="CH31" s="128"/>
      <c r="CI31" s="128"/>
      <c r="CJ31" s="128"/>
      <c r="CK31" s="42"/>
      <c r="CL31" s="42"/>
      <c r="CM31" s="42"/>
      <c r="CN31" s="42" t="s">
        <v>25</v>
      </c>
      <c r="CO31" s="42" t="s">
        <v>25</v>
      </c>
      <c r="CP31" s="126"/>
      <c r="CQ31" s="126"/>
      <c r="CR31" s="42"/>
      <c r="CS31" s="128"/>
      <c r="CT31" s="126"/>
      <c r="CU31" s="126"/>
      <c r="CV31" s="42"/>
      <c r="CW31" s="211"/>
      <c r="CX31" s="126"/>
      <c r="CY31" s="126"/>
      <c r="CZ31" s="42"/>
      <c r="DA31" s="42"/>
      <c r="DB31" s="127"/>
      <c r="DC31" s="126"/>
      <c r="DD31" s="127"/>
      <c r="DE31" s="126"/>
      <c r="DF31" s="42"/>
      <c r="DG31" s="126"/>
      <c r="DH31" s="42"/>
      <c r="DI31" s="127"/>
      <c r="DJ31" s="127"/>
      <c r="DK31" s="127"/>
      <c r="DL31" s="127"/>
      <c r="DM31" s="126"/>
      <c r="DN31" s="42"/>
      <c r="DO31" s="42"/>
      <c r="DP31" s="42"/>
      <c r="DQ31" s="127"/>
      <c r="DR31" s="127"/>
      <c r="DS31" s="127"/>
      <c r="DT31" s="127"/>
      <c r="DU31" s="127"/>
      <c r="DV31" s="115" t="s">
        <v>4590</v>
      </c>
      <c r="DW31" s="115" t="s">
        <v>4590</v>
      </c>
      <c r="DX31" s="115" t="s">
        <v>4590</v>
      </c>
      <c r="DY31" s="115" t="s">
        <v>4590</v>
      </c>
      <c r="DZ31" s="115" t="s">
        <v>4590</v>
      </c>
      <c r="EA31" s="115" t="s">
        <v>4590</v>
      </c>
      <c r="EB31" s="115" t="s">
        <v>4590</v>
      </c>
      <c r="EC31" s="115" t="s">
        <v>4590</v>
      </c>
      <c r="ED31" s="115" t="s">
        <v>4590</v>
      </c>
      <c r="EE31" s="115" t="s">
        <v>4590</v>
      </c>
      <c r="EF31" s="115" t="s">
        <v>4590</v>
      </c>
      <c r="EG31" s="115" t="s">
        <v>4590</v>
      </c>
      <c r="EH31" s="115" t="s">
        <v>67</v>
      </c>
      <c r="EI31" s="115" t="s">
        <v>67</v>
      </c>
      <c r="EJ31" s="115" t="s">
        <v>67</v>
      </c>
      <c r="EK31" s="115" t="s">
        <v>67</v>
      </c>
      <c r="EL31" s="42" t="s">
        <v>25</v>
      </c>
      <c r="EM31" s="42" t="s">
        <v>67</v>
      </c>
      <c r="EN31" s="42" t="s">
        <v>25</v>
      </c>
      <c r="EO31" s="42" t="s">
        <v>67</v>
      </c>
      <c r="EP31" s="176" t="s">
        <v>4590</v>
      </c>
      <c r="EQ31" s="115"/>
      <c r="ER31" s="176" t="s">
        <v>4590</v>
      </c>
      <c r="ES31" s="115"/>
      <c r="ET31" s="115"/>
      <c r="EU31" s="115"/>
      <c r="EV31" s="42"/>
      <c r="EW31" s="42"/>
      <c r="EX31" s="42"/>
      <c r="EY31" s="42"/>
      <c r="EZ31" s="115"/>
      <c r="FA31" s="115"/>
      <c r="FB31" s="42"/>
      <c r="FC31" s="42"/>
      <c r="FD31" s="115"/>
      <c r="FE31" s="115"/>
      <c r="FF31" s="42"/>
      <c r="FG31" s="77"/>
      <c r="FH31" s="127"/>
      <c r="FI31" s="42"/>
      <c r="FJ31" s="127"/>
      <c r="FK31" s="42"/>
      <c r="FL31" s="126"/>
      <c r="FM31" s="42"/>
      <c r="FN31" s="77"/>
      <c r="FO31" s="42" t="s">
        <v>25</v>
      </c>
      <c r="FP31" s="176" t="s">
        <v>25</v>
      </c>
      <c r="FQ31" s="42" t="s">
        <v>25</v>
      </c>
      <c r="FR31" s="176" t="s">
        <v>25</v>
      </c>
      <c r="FS31" s="126"/>
      <c r="FT31" s="42"/>
      <c r="FU31" s="42"/>
      <c r="FV31" s="42"/>
      <c r="FW31" s="127"/>
      <c r="FX31" s="42"/>
      <c r="FY31" s="42"/>
      <c r="FZ31" s="42"/>
      <c r="GA31" s="127"/>
      <c r="GB31" s="42"/>
      <c r="GC31" s="42"/>
      <c r="GD31" s="126"/>
      <c r="GE31" s="126"/>
      <c r="GF31" s="115" t="s">
        <v>25</v>
      </c>
      <c r="GG31" s="115" t="s">
        <v>25</v>
      </c>
      <c r="GH31" s="42"/>
      <c r="GI31" s="42"/>
      <c r="GJ31" s="127"/>
      <c r="GK31" s="127"/>
      <c r="GL31" s="42"/>
      <c r="GM31" s="42"/>
      <c r="GN31" s="42"/>
      <c r="GO31" s="127"/>
      <c r="GP31" s="42"/>
      <c r="GQ31" s="42"/>
      <c r="GR31" s="127"/>
      <c r="GS31" s="127"/>
      <c r="GT31" s="115" t="s">
        <v>25</v>
      </c>
      <c r="GU31" s="115" t="s">
        <v>25</v>
      </c>
      <c r="GV31" s="42"/>
      <c r="GW31" s="42"/>
      <c r="GX31" s="42"/>
      <c r="GY31" s="42"/>
      <c r="GZ31" s="42"/>
      <c r="HA31" s="131"/>
      <c r="HB31" s="131"/>
      <c r="HC31" s="126"/>
      <c r="HD31" s="126"/>
      <c r="HE31" s="115" t="s">
        <v>4593</v>
      </c>
      <c r="HF31" s="115" t="s">
        <v>4594</v>
      </c>
      <c r="HG31" s="177" t="s">
        <v>25</v>
      </c>
      <c r="HH31" s="42" t="s">
        <v>67</v>
      </c>
      <c r="HI31" s="43"/>
      <c r="HJ31" s="43"/>
      <c r="HK31" s="127"/>
      <c r="HL31" s="42"/>
      <c r="HM31" s="115" t="s">
        <v>25</v>
      </c>
    </row>
    <row r="32" spans="1:221" ht="11.25" customHeight="1">
      <c r="A32" s="86" t="s">
        <v>435</v>
      </c>
      <c r="B32" s="86"/>
      <c r="C32" s="62" t="s">
        <v>25</v>
      </c>
      <c r="D32" s="62" t="s">
        <v>25</v>
      </c>
      <c r="E32" s="62" t="s">
        <v>25</v>
      </c>
      <c r="F32" s="62" t="s">
        <v>25</v>
      </c>
      <c r="G32" s="62" t="s">
        <v>25</v>
      </c>
      <c r="H32" s="62" t="s">
        <v>25</v>
      </c>
      <c r="I32" s="62" t="s">
        <v>25</v>
      </c>
      <c r="J32" s="62"/>
      <c r="K32" s="62"/>
      <c r="L32" s="62" t="s">
        <v>25</v>
      </c>
      <c r="M32" s="62" t="s">
        <v>25</v>
      </c>
      <c r="N32" s="62" t="s">
        <v>25</v>
      </c>
      <c r="O32" s="62" t="s">
        <v>25</v>
      </c>
      <c r="P32" s="63"/>
      <c r="Q32" s="62" t="s">
        <v>25</v>
      </c>
      <c r="R32" s="63"/>
      <c r="S32" s="62" t="s">
        <v>25</v>
      </c>
      <c r="T32" s="62" t="s">
        <v>25</v>
      </c>
      <c r="U32" s="62" t="s">
        <v>25</v>
      </c>
      <c r="V32" s="62" t="s">
        <v>25</v>
      </c>
      <c r="W32" s="62" t="s">
        <v>25</v>
      </c>
      <c r="X32" s="62"/>
      <c r="Y32" s="62" t="s">
        <v>25</v>
      </c>
      <c r="Z32" s="63"/>
      <c r="AA32" s="63"/>
      <c r="AB32" s="63"/>
      <c r="AC32" s="62" t="s">
        <v>25</v>
      </c>
      <c r="AD32" s="62" t="s">
        <v>25</v>
      </c>
      <c r="AE32" s="62" t="s">
        <v>25</v>
      </c>
      <c r="AF32" s="63" t="s">
        <v>25</v>
      </c>
      <c r="AG32" s="63" t="s">
        <v>25</v>
      </c>
      <c r="AH32" s="63" t="s">
        <v>25</v>
      </c>
      <c r="AI32" s="63"/>
      <c r="AJ32" s="63" t="s">
        <v>25</v>
      </c>
      <c r="AK32" s="63"/>
      <c r="AL32" s="62" t="s">
        <v>25</v>
      </c>
      <c r="AM32" s="63"/>
      <c r="AN32" s="63"/>
      <c r="AO32" s="63" t="s">
        <v>25</v>
      </c>
      <c r="AP32" s="63"/>
      <c r="AQ32" s="63"/>
      <c r="AR32" s="63" t="s">
        <v>6961</v>
      </c>
      <c r="AS32" s="63"/>
      <c r="AT32" s="63"/>
      <c r="AU32" s="63"/>
      <c r="AV32" s="63"/>
      <c r="AW32" s="63" t="s">
        <v>25</v>
      </c>
      <c r="AX32" s="63" t="s">
        <v>25</v>
      </c>
      <c r="AY32" s="63"/>
      <c r="AZ32" s="63"/>
      <c r="BA32" s="63"/>
      <c r="BB32" s="63" t="s">
        <v>25</v>
      </c>
      <c r="BC32" s="63" t="s">
        <v>25</v>
      </c>
      <c r="BD32" s="63" t="s">
        <v>25</v>
      </c>
      <c r="BE32" s="62"/>
      <c r="BF32" s="63"/>
      <c r="BG32" s="63" t="s">
        <v>25</v>
      </c>
      <c r="BH32" s="62"/>
      <c r="BI32" s="63"/>
      <c r="BJ32" s="63"/>
      <c r="BK32" s="63"/>
      <c r="BL32" s="63"/>
      <c r="BM32" s="63" t="s">
        <v>25</v>
      </c>
      <c r="BN32" s="62"/>
      <c r="BO32" s="63" t="s">
        <v>25</v>
      </c>
      <c r="BP32" s="63"/>
      <c r="BQ32" s="63"/>
      <c r="BR32" s="63"/>
      <c r="BS32" s="63"/>
      <c r="BT32" s="63"/>
      <c r="BU32" s="63"/>
      <c r="BV32" s="63"/>
      <c r="BW32" s="63"/>
      <c r="BX32" s="63" t="s">
        <v>25</v>
      </c>
      <c r="BY32" s="62"/>
      <c r="BZ32" s="62" t="s">
        <v>25</v>
      </c>
      <c r="CA32" s="63" t="s">
        <v>7297</v>
      </c>
      <c r="CB32" s="62" t="s">
        <v>25</v>
      </c>
      <c r="CC32" s="63" t="s">
        <v>25</v>
      </c>
      <c r="CD32" s="62" t="s">
        <v>25</v>
      </c>
      <c r="CE32" s="62"/>
      <c r="CF32" s="63" t="s">
        <v>25</v>
      </c>
      <c r="CG32" s="63" t="s">
        <v>25</v>
      </c>
      <c r="CH32" s="64"/>
      <c r="CI32" s="64"/>
      <c r="CJ32" s="64"/>
      <c r="CK32" s="63"/>
      <c r="CL32" s="63"/>
      <c r="CM32" s="63"/>
      <c r="CN32" s="63" t="s">
        <v>25</v>
      </c>
      <c r="CO32" s="63" t="s">
        <v>25</v>
      </c>
      <c r="CP32" s="63"/>
      <c r="CQ32" s="63"/>
      <c r="CR32" s="63"/>
      <c r="CS32" s="64"/>
      <c r="CT32" s="63"/>
      <c r="CU32" s="63"/>
      <c r="CV32" s="63"/>
      <c r="CW32" s="65"/>
      <c r="CX32" s="63"/>
      <c r="CY32" s="63"/>
      <c r="CZ32" s="63"/>
      <c r="DA32" s="63"/>
      <c r="DB32" s="62"/>
      <c r="DC32" s="63"/>
      <c r="DD32" s="62"/>
      <c r="DE32" s="63"/>
      <c r="DF32" s="63"/>
      <c r="DG32" s="63"/>
      <c r="DH32" s="63"/>
      <c r="DI32" s="62"/>
      <c r="DJ32" s="62"/>
      <c r="DK32" s="62"/>
      <c r="DL32" s="62"/>
      <c r="DM32" s="63"/>
      <c r="DN32" s="62"/>
      <c r="DO32" s="62"/>
      <c r="DP32" s="62"/>
      <c r="DQ32" s="62"/>
      <c r="DR32" s="62"/>
      <c r="DS32" s="62"/>
      <c r="DT32" s="62"/>
      <c r="DU32" s="62"/>
      <c r="DV32" s="63" t="s">
        <v>25</v>
      </c>
      <c r="DW32" s="63" t="s">
        <v>25</v>
      </c>
      <c r="DX32" s="62"/>
      <c r="DY32" s="62"/>
      <c r="DZ32" s="63" t="s">
        <v>25</v>
      </c>
      <c r="EA32" s="63" t="s">
        <v>25</v>
      </c>
      <c r="EB32" s="62"/>
      <c r="EC32" s="62"/>
      <c r="ED32" s="63" t="s">
        <v>25</v>
      </c>
      <c r="EE32" s="63" t="s">
        <v>25</v>
      </c>
      <c r="EF32" s="62"/>
      <c r="EG32" s="62"/>
      <c r="EH32" s="62" t="s">
        <v>983</v>
      </c>
      <c r="EI32" s="62" t="s">
        <v>983</v>
      </c>
      <c r="EJ32" s="62" t="s">
        <v>983</v>
      </c>
      <c r="EK32" s="62" t="s">
        <v>983</v>
      </c>
      <c r="EL32" s="62" t="s">
        <v>25</v>
      </c>
      <c r="EM32" s="62" t="s">
        <v>7412</v>
      </c>
      <c r="EN32" s="62" t="s">
        <v>25</v>
      </c>
      <c r="EO32" s="62" t="s">
        <v>7412</v>
      </c>
      <c r="EP32" s="66" t="s">
        <v>25</v>
      </c>
      <c r="EQ32" s="66"/>
      <c r="ER32" s="66" t="s">
        <v>25</v>
      </c>
      <c r="ES32" s="66"/>
      <c r="ET32" s="66"/>
      <c r="EU32" s="66"/>
      <c r="EV32" s="66"/>
      <c r="EW32" s="66"/>
      <c r="EX32" s="66"/>
      <c r="EY32" s="66"/>
      <c r="EZ32" s="66"/>
      <c r="FA32" s="66"/>
      <c r="FB32" s="66"/>
      <c r="FC32" s="66"/>
      <c r="FD32" s="66"/>
      <c r="FE32" s="66"/>
      <c r="FF32" s="66"/>
      <c r="FG32" s="63"/>
      <c r="FH32" s="62"/>
      <c r="FI32" s="63"/>
      <c r="FJ32" s="62"/>
      <c r="FK32" s="63"/>
      <c r="FL32" s="63"/>
      <c r="FM32" s="63"/>
      <c r="FN32" s="63"/>
      <c r="FO32" s="63" t="s">
        <v>25</v>
      </c>
      <c r="FP32" s="63" t="s">
        <v>25</v>
      </c>
      <c r="FQ32" s="63" t="s">
        <v>25</v>
      </c>
      <c r="FR32" s="63" t="s">
        <v>25</v>
      </c>
      <c r="FS32" s="63"/>
      <c r="FT32" s="63"/>
      <c r="FU32" s="63"/>
      <c r="FV32" s="63"/>
      <c r="FW32" s="62"/>
      <c r="FX32" s="63"/>
      <c r="FY32" s="63"/>
      <c r="FZ32" s="63"/>
      <c r="GA32" s="62"/>
      <c r="GB32" s="63"/>
      <c r="GC32" s="63"/>
      <c r="GD32" s="63"/>
      <c r="GE32" s="63"/>
      <c r="GF32" s="63" t="s">
        <v>25</v>
      </c>
      <c r="GG32" s="63" t="s">
        <v>25</v>
      </c>
      <c r="GH32" s="63"/>
      <c r="GI32" s="63"/>
      <c r="GJ32" s="62"/>
      <c r="GK32" s="62"/>
      <c r="GL32" s="63"/>
      <c r="GM32" s="63"/>
      <c r="GN32" s="63"/>
      <c r="GO32" s="62"/>
      <c r="GP32" s="63"/>
      <c r="GQ32" s="63"/>
      <c r="GR32" s="62"/>
      <c r="GS32" s="62"/>
      <c r="GT32" s="63" t="s">
        <v>25</v>
      </c>
      <c r="GU32" s="63" t="s">
        <v>25</v>
      </c>
      <c r="GV32" s="63"/>
      <c r="GW32" s="63"/>
      <c r="GX32" s="63"/>
      <c r="GY32" s="63"/>
      <c r="GZ32" s="63"/>
      <c r="HA32" s="67"/>
      <c r="HB32" s="67"/>
      <c r="HC32" s="63"/>
      <c r="HD32" s="63"/>
      <c r="HE32" s="63" t="s">
        <v>25</v>
      </c>
      <c r="HF32" s="63" t="s">
        <v>25</v>
      </c>
      <c r="HG32" s="63" t="s">
        <v>25</v>
      </c>
      <c r="HH32" s="63" t="s">
        <v>7439</v>
      </c>
      <c r="HI32" s="62"/>
      <c r="HJ32" s="62"/>
      <c r="HK32" s="62"/>
      <c r="HL32" s="63"/>
      <c r="HM32" s="63" t="s">
        <v>25</v>
      </c>
    </row>
    <row r="33" spans="1:221" ht="22.5" customHeight="1">
      <c r="A33" s="44" t="s">
        <v>4611</v>
      </c>
      <c r="B33" s="9"/>
      <c r="C33" s="174" t="s">
        <v>4612</v>
      </c>
      <c r="D33" s="174" t="s">
        <v>4590</v>
      </c>
      <c r="E33" s="174" t="s">
        <v>25</v>
      </c>
      <c r="F33" s="174" t="s">
        <v>67</v>
      </c>
      <c r="G33" s="174" t="s">
        <v>25</v>
      </c>
      <c r="H33" s="174" t="s">
        <v>4590</v>
      </c>
      <c r="I33" s="174" t="s">
        <v>25</v>
      </c>
      <c r="J33" s="62"/>
      <c r="K33" s="62"/>
      <c r="L33" s="174" t="s">
        <v>25</v>
      </c>
      <c r="M33" s="174" t="s">
        <v>4590</v>
      </c>
      <c r="N33" s="174" t="s">
        <v>25</v>
      </c>
      <c r="O33" s="174" t="s">
        <v>4590</v>
      </c>
      <c r="P33" s="63"/>
      <c r="Q33" s="174" t="s">
        <v>4590</v>
      </c>
      <c r="R33" s="63"/>
      <c r="S33" s="174" t="s">
        <v>4590</v>
      </c>
      <c r="T33" s="47" t="s">
        <v>25</v>
      </c>
      <c r="U33" s="174" t="s">
        <v>25</v>
      </c>
      <c r="V33" s="47" t="s">
        <v>4590</v>
      </c>
      <c r="W33" s="174" t="s">
        <v>25</v>
      </c>
      <c r="X33" s="47" t="s">
        <v>4590</v>
      </c>
      <c r="Y33" s="174" t="s">
        <v>25</v>
      </c>
      <c r="Z33" s="63"/>
      <c r="AA33" s="63"/>
      <c r="AB33" s="63"/>
      <c r="AC33" s="174" t="s">
        <v>4590</v>
      </c>
      <c r="AD33" s="174" t="s">
        <v>4590</v>
      </c>
      <c r="AE33" s="174" t="s">
        <v>4590</v>
      </c>
      <c r="AF33" s="175" t="s">
        <v>4590</v>
      </c>
      <c r="AG33" s="175" t="s">
        <v>4590</v>
      </c>
      <c r="AH33" s="175" t="s">
        <v>4590</v>
      </c>
      <c r="AI33" s="175" t="s">
        <v>4590</v>
      </c>
      <c r="AJ33" s="175" t="s">
        <v>25</v>
      </c>
      <c r="AK33" s="175" t="s">
        <v>4590</v>
      </c>
      <c r="AL33" s="174" t="s">
        <v>67</v>
      </c>
      <c r="AM33" s="175" t="s">
        <v>67</v>
      </c>
      <c r="AN33" s="175"/>
      <c r="AO33" s="175" t="s">
        <v>25</v>
      </c>
      <c r="AP33" s="175" t="s">
        <v>67</v>
      </c>
      <c r="AQ33" s="175" t="s">
        <v>4590</v>
      </c>
      <c r="AR33" s="175" t="s">
        <v>25</v>
      </c>
      <c r="AS33" s="175" t="s">
        <v>25</v>
      </c>
      <c r="AT33" s="175" t="s">
        <v>25</v>
      </c>
      <c r="AU33" s="175" t="s">
        <v>4590</v>
      </c>
      <c r="AV33" s="175" t="s">
        <v>4590</v>
      </c>
      <c r="AW33" s="175" t="s">
        <v>25</v>
      </c>
      <c r="AX33" s="175" t="s">
        <v>25</v>
      </c>
      <c r="AY33" s="175"/>
      <c r="AZ33" s="175"/>
      <c r="BA33" s="175"/>
      <c r="BB33" s="175" t="s">
        <v>4590</v>
      </c>
      <c r="BC33" s="175" t="s">
        <v>4590</v>
      </c>
      <c r="BD33" s="175" t="s">
        <v>4590</v>
      </c>
      <c r="BE33" s="62"/>
      <c r="BF33" s="63"/>
      <c r="BG33" s="175" t="s">
        <v>25</v>
      </c>
      <c r="BH33" s="62"/>
      <c r="BI33" s="63"/>
      <c r="BJ33" s="63"/>
      <c r="BK33" s="63"/>
      <c r="BL33" s="52" t="s">
        <v>4590</v>
      </c>
      <c r="BM33" s="175" t="s">
        <v>25</v>
      </c>
      <c r="BN33" s="62"/>
      <c r="BO33" s="175" t="s">
        <v>25</v>
      </c>
      <c r="BP33" s="63"/>
      <c r="BQ33" s="63"/>
      <c r="BR33" s="63"/>
      <c r="BS33" s="52" t="s">
        <v>4590</v>
      </c>
      <c r="BT33" s="63"/>
      <c r="BU33" s="63"/>
      <c r="BV33" s="63"/>
      <c r="BW33" s="52" t="s">
        <v>4590</v>
      </c>
      <c r="BX33" s="175" t="s">
        <v>25</v>
      </c>
      <c r="BY33" s="174" t="s">
        <v>4590</v>
      </c>
      <c r="BZ33" s="174" t="s">
        <v>4590</v>
      </c>
      <c r="CA33" s="175" t="s">
        <v>25</v>
      </c>
      <c r="CB33" s="174" t="s">
        <v>4590</v>
      </c>
      <c r="CC33" s="175" t="s">
        <v>25</v>
      </c>
      <c r="CD33" s="174" t="s">
        <v>4590</v>
      </c>
      <c r="CE33" s="62"/>
      <c r="CF33" s="175" t="s">
        <v>4590</v>
      </c>
      <c r="CG33" s="175" t="s">
        <v>4590</v>
      </c>
      <c r="CH33" s="64"/>
      <c r="CI33" s="64"/>
      <c r="CJ33" s="64"/>
      <c r="CK33" s="175" t="s">
        <v>4590</v>
      </c>
      <c r="CL33" s="175" t="s">
        <v>4590</v>
      </c>
      <c r="CM33" s="175" t="s">
        <v>4590</v>
      </c>
      <c r="CN33" s="175" t="s">
        <v>25</v>
      </c>
      <c r="CO33" s="175" t="s">
        <v>25</v>
      </c>
      <c r="CP33" s="63"/>
      <c r="CQ33" s="63"/>
      <c r="CR33" s="175" t="s">
        <v>4613</v>
      </c>
      <c r="CS33" s="64"/>
      <c r="CT33" s="63"/>
      <c r="CU33" s="63"/>
      <c r="CV33" s="175" t="s">
        <v>4590</v>
      </c>
      <c r="CW33" s="65"/>
      <c r="CX33" s="63"/>
      <c r="CY33" s="63"/>
      <c r="CZ33" s="175" t="s">
        <v>4590</v>
      </c>
      <c r="DA33" s="175" t="s">
        <v>4590</v>
      </c>
      <c r="DB33" s="62"/>
      <c r="DC33" s="63"/>
      <c r="DD33" s="62"/>
      <c r="DE33" s="63"/>
      <c r="DF33" s="175" t="s">
        <v>4590</v>
      </c>
      <c r="DG33" s="63"/>
      <c r="DH33" s="175" t="s">
        <v>4614</v>
      </c>
      <c r="DI33" s="62"/>
      <c r="DJ33" s="62"/>
      <c r="DK33" s="62"/>
      <c r="DL33" s="62"/>
      <c r="DM33" s="63"/>
      <c r="DN33" s="174" t="s">
        <v>4590</v>
      </c>
      <c r="DO33" s="174" t="s">
        <v>4590</v>
      </c>
      <c r="DP33" s="174" t="s">
        <v>4590</v>
      </c>
      <c r="DQ33" s="62"/>
      <c r="DR33" s="62"/>
      <c r="DS33" s="62"/>
      <c r="DT33" s="62"/>
      <c r="DU33" s="62"/>
      <c r="DV33" s="175" t="s">
        <v>4590</v>
      </c>
      <c r="DW33" s="175" t="s">
        <v>4590</v>
      </c>
      <c r="DX33" s="174" t="s">
        <v>4590</v>
      </c>
      <c r="DY33" s="174" t="s">
        <v>4590</v>
      </c>
      <c r="DZ33" s="175" t="s">
        <v>4590</v>
      </c>
      <c r="EA33" s="175" t="s">
        <v>4590</v>
      </c>
      <c r="EB33" s="174" t="s">
        <v>4590</v>
      </c>
      <c r="EC33" s="174" t="s">
        <v>4590</v>
      </c>
      <c r="ED33" s="175" t="s">
        <v>4590</v>
      </c>
      <c r="EE33" s="175" t="s">
        <v>4590</v>
      </c>
      <c r="EF33" s="174" t="s">
        <v>4590</v>
      </c>
      <c r="EG33" s="174" t="s">
        <v>4590</v>
      </c>
      <c r="EH33" s="174" t="s">
        <v>67</v>
      </c>
      <c r="EI33" s="174" t="s">
        <v>67</v>
      </c>
      <c r="EJ33" s="174" t="s">
        <v>67</v>
      </c>
      <c r="EK33" s="174" t="s">
        <v>67</v>
      </c>
      <c r="EL33" s="174" t="s">
        <v>67</v>
      </c>
      <c r="EM33" s="174" t="s">
        <v>67</v>
      </c>
      <c r="EN33" s="174" t="s">
        <v>67</v>
      </c>
      <c r="EO33" s="174" t="s">
        <v>67</v>
      </c>
      <c r="EP33" s="176" t="s">
        <v>4590</v>
      </c>
      <c r="EQ33" s="66"/>
      <c r="ER33" s="176" t="s">
        <v>4590</v>
      </c>
      <c r="ES33" s="66"/>
      <c r="ET33" s="66"/>
      <c r="EU33" s="66"/>
      <c r="EV33" s="176" t="s">
        <v>4590</v>
      </c>
      <c r="EW33" s="176" t="s">
        <v>4590</v>
      </c>
      <c r="EX33" s="176" t="s">
        <v>4590</v>
      </c>
      <c r="EY33" s="176" t="s">
        <v>4590</v>
      </c>
      <c r="EZ33" s="66"/>
      <c r="FA33" s="66"/>
      <c r="FB33" s="176" t="s">
        <v>4590</v>
      </c>
      <c r="FC33" s="176" t="s">
        <v>4590</v>
      </c>
      <c r="FD33" s="66"/>
      <c r="FE33" s="66"/>
      <c r="FF33" s="176" t="s">
        <v>4590</v>
      </c>
      <c r="FG33" s="175" t="s">
        <v>4590</v>
      </c>
      <c r="FH33" s="62"/>
      <c r="FI33" s="175" t="s">
        <v>4590</v>
      </c>
      <c r="FJ33" s="62"/>
      <c r="FK33" s="175" t="s">
        <v>4590</v>
      </c>
      <c r="FL33" s="63"/>
      <c r="FM33" s="175" t="s">
        <v>4590</v>
      </c>
      <c r="FN33" s="175" t="s">
        <v>4590</v>
      </c>
      <c r="FO33" s="175" t="s">
        <v>25</v>
      </c>
      <c r="FP33" s="175" t="s">
        <v>25</v>
      </c>
      <c r="FQ33" s="175" t="s">
        <v>25</v>
      </c>
      <c r="FR33" s="175" t="s">
        <v>25</v>
      </c>
      <c r="FS33" s="63"/>
      <c r="FT33" s="175" t="s">
        <v>4590</v>
      </c>
      <c r="FU33" s="175" t="s">
        <v>4590</v>
      </c>
      <c r="FV33" s="175" t="s">
        <v>4590</v>
      </c>
      <c r="FW33" s="62"/>
      <c r="FX33" s="175" t="s">
        <v>4612</v>
      </c>
      <c r="FY33" s="177" t="s">
        <v>4616</v>
      </c>
      <c r="FZ33" s="175" t="s">
        <v>4590</v>
      </c>
      <c r="GA33" s="62"/>
      <c r="GB33" s="175" t="s">
        <v>4590</v>
      </c>
      <c r="GC33" s="175" t="s">
        <v>4590</v>
      </c>
      <c r="GD33" s="63"/>
      <c r="GE33" s="63"/>
      <c r="GF33" s="175" t="s">
        <v>4590</v>
      </c>
      <c r="GG33" s="175" t="s">
        <v>4590</v>
      </c>
      <c r="GH33" s="175" t="s">
        <v>4590</v>
      </c>
      <c r="GI33" s="175" t="s">
        <v>4590</v>
      </c>
      <c r="GJ33" s="62"/>
      <c r="GK33" s="62"/>
      <c r="GL33" s="175" t="s">
        <v>4590</v>
      </c>
      <c r="GM33" s="175" t="s">
        <v>4590</v>
      </c>
      <c r="GN33" s="175" t="s">
        <v>4590</v>
      </c>
      <c r="GO33" s="62"/>
      <c r="GP33" s="175" t="s">
        <v>4613</v>
      </c>
      <c r="GQ33" s="175" t="s">
        <v>4590</v>
      </c>
      <c r="GR33" s="62"/>
      <c r="GS33" s="62"/>
      <c r="GT33" s="175" t="s">
        <v>67</v>
      </c>
      <c r="GU33" s="175" t="s">
        <v>67</v>
      </c>
      <c r="GV33" s="175" t="s">
        <v>67</v>
      </c>
      <c r="GW33" s="175" t="s">
        <v>67</v>
      </c>
      <c r="GX33" s="175" t="s">
        <v>67</v>
      </c>
      <c r="GY33" s="175" t="s">
        <v>67</v>
      </c>
      <c r="GZ33" s="175" t="s">
        <v>5612</v>
      </c>
      <c r="HA33" s="67"/>
      <c r="HB33" s="67"/>
      <c r="HC33" s="63"/>
      <c r="HD33" s="63"/>
      <c r="HE33" s="175" t="s">
        <v>2940</v>
      </c>
      <c r="HF33" s="175" t="s">
        <v>67</v>
      </c>
      <c r="HG33" s="175" t="s">
        <v>67</v>
      </c>
      <c r="HH33" s="175" t="s">
        <v>67</v>
      </c>
      <c r="HI33" s="174" t="s">
        <v>67</v>
      </c>
      <c r="HJ33" s="174" t="s">
        <v>4590</v>
      </c>
      <c r="HK33" s="62"/>
      <c r="HL33" s="175" t="s">
        <v>4590</v>
      </c>
      <c r="HM33" s="175" t="s">
        <v>4590</v>
      </c>
    </row>
    <row r="34" spans="1:221" ht="11.25" customHeight="1">
      <c r="A34" s="86" t="s">
        <v>435</v>
      </c>
      <c r="B34" s="86"/>
      <c r="C34" s="62" t="s">
        <v>4590</v>
      </c>
      <c r="D34" s="62" t="s">
        <v>4590</v>
      </c>
      <c r="E34" s="62" t="s">
        <v>25</v>
      </c>
      <c r="F34" s="62" t="s">
        <v>6262</v>
      </c>
      <c r="G34" s="62" t="s">
        <v>25</v>
      </c>
      <c r="H34" s="62" t="s">
        <v>4590</v>
      </c>
      <c r="I34" s="62" t="s">
        <v>25</v>
      </c>
      <c r="J34" s="62"/>
      <c r="K34" s="62"/>
      <c r="L34" s="62" t="s">
        <v>25</v>
      </c>
      <c r="M34" s="62" t="s">
        <v>4590</v>
      </c>
      <c r="N34" s="62" t="s">
        <v>25</v>
      </c>
      <c r="O34" s="62" t="s">
        <v>4590</v>
      </c>
      <c r="P34" s="63"/>
      <c r="Q34" s="62" t="s">
        <v>4590</v>
      </c>
      <c r="R34" s="63"/>
      <c r="S34" s="62" t="s">
        <v>4590</v>
      </c>
      <c r="T34" s="62" t="s">
        <v>25</v>
      </c>
      <c r="U34" s="62" t="s">
        <v>25</v>
      </c>
      <c r="V34" s="62" t="s">
        <v>4590</v>
      </c>
      <c r="W34" s="62" t="s">
        <v>25</v>
      </c>
      <c r="X34" s="62" t="s">
        <v>4590</v>
      </c>
      <c r="Y34" s="62" t="s">
        <v>25</v>
      </c>
      <c r="Z34" s="63"/>
      <c r="AA34" s="63"/>
      <c r="AB34" s="63"/>
      <c r="AC34" s="62" t="s">
        <v>4590</v>
      </c>
      <c r="AD34" s="62" t="s">
        <v>4590</v>
      </c>
      <c r="AE34" s="62" t="s">
        <v>4590</v>
      </c>
      <c r="AF34" s="63" t="s">
        <v>4590</v>
      </c>
      <c r="AG34" s="63" t="s">
        <v>4590</v>
      </c>
      <c r="AH34" s="63" t="s">
        <v>4590</v>
      </c>
      <c r="AI34" s="63" t="s">
        <v>4590</v>
      </c>
      <c r="AJ34" s="63" t="s">
        <v>25</v>
      </c>
      <c r="AK34" s="63" t="s">
        <v>4590</v>
      </c>
      <c r="AL34" s="62" t="s">
        <v>6262</v>
      </c>
      <c r="AM34" s="63" t="s">
        <v>5239</v>
      </c>
      <c r="AN34" s="63"/>
      <c r="AO34" s="63" t="s">
        <v>25</v>
      </c>
      <c r="AP34" s="63" t="s">
        <v>5239</v>
      </c>
      <c r="AQ34" s="63"/>
      <c r="AR34" s="63" t="s">
        <v>25</v>
      </c>
      <c r="AS34" s="63"/>
      <c r="AT34" s="63"/>
      <c r="AU34" s="63" t="s">
        <v>4590</v>
      </c>
      <c r="AV34" s="63" t="s">
        <v>4590</v>
      </c>
      <c r="AW34" s="63" t="s">
        <v>25</v>
      </c>
      <c r="AX34" s="63" t="s">
        <v>25</v>
      </c>
      <c r="AY34" s="63"/>
      <c r="AZ34" s="63"/>
      <c r="BA34" s="63"/>
      <c r="BB34" s="63" t="s">
        <v>4590</v>
      </c>
      <c r="BC34" s="63" t="s">
        <v>4590</v>
      </c>
      <c r="BD34" s="63" t="s">
        <v>4590</v>
      </c>
      <c r="BE34" s="62"/>
      <c r="BF34" s="63"/>
      <c r="BG34" s="63" t="s">
        <v>25</v>
      </c>
      <c r="BH34" s="62"/>
      <c r="BI34" s="63"/>
      <c r="BJ34" s="63"/>
      <c r="BK34" s="63"/>
      <c r="BL34" s="63" t="s">
        <v>4590</v>
      </c>
      <c r="BM34" s="63" t="s">
        <v>25</v>
      </c>
      <c r="BN34" s="62"/>
      <c r="BO34" s="63" t="s">
        <v>25</v>
      </c>
      <c r="BP34" s="63"/>
      <c r="BQ34" s="63"/>
      <c r="BR34" s="63"/>
      <c r="BS34" s="63" t="s">
        <v>4590</v>
      </c>
      <c r="BT34" s="63"/>
      <c r="BU34" s="63"/>
      <c r="BV34" s="63"/>
      <c r="BW34" s="63" t="s">
        <v>4590</v>
      </c>
      <c r="BX34" s="63" t="s">
        <v>25</v>
      </c>
      <c r="BY34" s="62" t="s">
        <v>4590</v>
      </c>
      <c r="BZ34" s="62" t="s">
        <v>4590</v>
      </c>
      <c r="CA34" s="63" t="s">
        <v>25</v>
      </c>
      <c r="CB34" s="62" t="s">
        <v>4590</v>
      </c>
      <c r="CC34" s="63" t="s">
        <v>25</v>
      </c>
      <c r="CD34" s="62" t="s">
        <v>4590</v>
      </c>
      <c r="CE34" s="62"/>
      <c r="CF34" s="63" t="s">
        <v>4590</v>
      </c>
      <c r="CG34" s="63" t="s">
        <v>4590</v>
      </c>
      <c r="CH34" s="64"/>
      <c r="CI34" s="64"/>
      <c r="CJ34" s="64"/>
      <c r="CK34" s="63" t="s">
        <v>4590</v>
      </c>
      <c r="CL34" s="63" t="s">
        <v>4590</v>
      </c>
      <c r="CM34" s="63" t="s">
        <v>4590</v>
      </c>
      <c r="CN34" s="63" t="s">
        <v>25</v>
      </c>
      <c r="CO34" s="63" t="s">
        <v>25</v>
      </c>
      <c r="CP34" s="63"/>
      <c r="CQ34" s="63"/>
      <c r="CR34" s="63" t="s">
        <v>4590</v>
      </c>
      <c r="CS34" s="64"/>
      <c r="CT34" s="63"/>
      <c r="CU34" s="63"/>
      <c r="CV34" s="63" t="s">
        <v>4590</v>
      </c>
      <c r="CW34" s="65"/>
      <c r="CX34" s="63"/>
      <c r="CY34" s="63"/>
      <c r="CZ34" s="63" t="s">
        <v>4590</v>
      </c>
      <c r="DA34" s="63" t="s">
        <v>4590</v>
      </c>
      <c r="DB34" s="62"/>
      <c r="DC34" s="63"/>
      <c r="DD34" s="62"/>
      <c r="DE34" s="63"/>
      <c r="DF34" s="63" t="s">
        <v>4590</v>
      </c>
      <c r="DG34" s="63"/>
      <c r="DH34" s="63" t="s">
        <v>4590</v>
      </c>
      <c r="DI34" s="62"/>
      <c r="DJ34" s="62"/>
      <c r="DK34" s="62"/>
      <c r="DL34" s="62"/>
      <c r="DM34" s="63"/>
      <c r="DN34" s="62" t="s">
        <v>4590</v>
      </c>
      <c r="DO34" s="62" t="s">
        <v>4612</v>
      </c>
      <c r="DP34" s="62" t="s">
        <v>4612</v>
      </c>
      <c r="DQ34" s="62"/>
      <c r="DR34" s="62"/>
      <c r="DS34" s="62"/>
      <c r="DT34" s="62"/>
      <c r="DU34" s="62"/>
      <c r="DV34" s="63" t="s">
        <v>4590</v>
      </c>
      <c r="DW34" s="63" t="s">
        <v>4590</v>
      </c>
      <c r="DX34" s="62" t="s">
        <v>4590</v>
      </c>
      <c r="DY34" s="62" t="s">
        <v>4590</v>
      </c>
      <c r="DZ34" s="63" t="s">
        <v>4590</v>
      </c>
      <c r="EA34" s="63" t="s">
        <v>4590</v>
      </c>
      <c r="EB34" s="62" t="s">
        <v>4590</v>
      </c>
      <c r="EC34" s="62" t="s">
        <v>4590</v>
      </c>
      <c r="ED34" s="63" t="s">
        <v>4590</v>
      </c>
      <c r="EE34" s="63" t="s">
        <v>4590</v>
      </c>
      <c r="EF34" s="62" t="s">
        <v>4590</v>
      </c>
      <c r="EG34" s="62" t="s">
        <v>4590</v>
      </c>
      <c r="EH34" s="62" t="s">
        <v>6086</v>
      </c>
      <c r="EI34" s="62" t="s">
        <v>6086</v>
      </c>
      <c r="EJ34" s="62" t="s">
        <v>6086</v>
      </c>
      <c r="EK34" s="62" t="s">
        <v>6086</v>
      </c>
      <c r="EL34" s="62" t="s">
        <v>6086</v>
      </c>
      <c r="EM34" s="62" t="s">
        <v>6086</v>
      </c>
      <c r="EN34" s="62" t="s">
        <v>6086</v>
      </c>
      <c r="EO34" s="62" t="s">
        <v>6086</v>
      </c>
      <c r="EP34" s="66" t="s">
        <v>4590</v>
      </c>
      <c r="EQ34" s="66"/>
      <c r="ER34" s="66" t="s">
        <v>4590</v>
      </c>
      <c r="ES34" s="66"/>
      <c r="ET34" s="66"/>
      <c r="EU34" s="66"/>
      <c r="EV34" s="66" t="s">
        <v>4590</v>
      </c>
      <c r="EW34" s="66" t="s">
        <v>4590</v>
      </c>
      <c r="EX34" s="66" t="s">
        <v>4590</v>
      </c>
      <c r="EY34" s="66" t="s">
        <v>4590</v>
      </c>
      <c r="EZ34" s="66"/>
      <c r="FA34" s="66"/>
      <c r="FB34" s="66" t="s">
        <v>4590</v>
      </c>
      <c r="FC34" s="66" t="s">
        <v>4590</v>
      </c>
      <c r="FD34" s="66"/>
      <c r="FE34" s="66"/>
      <c r="FF34" s="66" t="s">
        <v>4590</v>
      </c>
      <c r="FG34" s="63" t="s">
        <v>4590</v>
      </c>
      <c r="FH34" s="62"/>
      <c r="FI34" s="63" t="s">
        <v>4590</v>
      </c>
      <c r="FJ34" s="62"/>
      <c r="FK34" s="63" t="s">
        <v>4590</v>
      </c>
      <c r="FL34" s="63"/>
      <c r="FM34" s="63" t="s">
        <v>4590</v>
      </c>
      <c r="FN34" s="63" t="s">
        <v>4590</v>
      </c>
      <c r="FO34" s="63" t="s">
        <v>25</v>
      </c>
      <c r="FP34" s="63" t="s">
        <v>25</v>
      </c>
      <c r="FQ34" s="63" t="s">
        <v>25</v>
      </c>
      <c r="FR34" s="63" t="s">
        <v>25</v>
      </c>
      <c r="FS34" s="63"/>
      <c r="FT34" s="63" t="s">
        <v>4590</v>
      </c>
      <c r="FU34" s="63" t="s">
        <v>4590</v>
      </c>
      <c r="FV34" s="63" t="s">
        <v>4590</v>
      </c>
      <c r="FW34" s="62"/>
      <c r="FX34" s="63" t="s">
        <v>4590</v>
      </c>
      <c r="FY34" s="63"/>
      <c r="FZ34" s="63" t="s">
        <v>4590</v>
      </c>
      <c r="GA34" s="62"/>
      <c r="GB34" s="63" t="s">
        <v>4590</v>
      </c>
      <c r="GC34" s="63" t="s">
        <v>4590</v>
      </c>
      <c r="GD34" s="63"/>
      <c r="GE34" s="63"/>
      <c r="GF34" s="63" t="s">
        <v>4590</v>
      </c>
      <c r="GG34" s="63" t="s">
        <v>4590</v>
      </c>
      <c r="GH34" s="63" t="s">
        <v>4590</v>
      </c>
      <c r="GI34" s="63" t="s">
        <v>4590</v>
      </c>
      <c r="GJ34" s="62"/>
      <c r="GK34" s="62"/>
      <c r="GL34" s="63" t="s">
        <v>4590</v>
      </c>
      <c r="GM34" s="63" t="s">
        <v>4590</v>
      </c>
      <c r="GN34" s="63" t="s">
        <v>4590</v>
      </c>
      <c r="GO34" s="62"/>
      <c r="GP34" s="63" t="s">
        <v>4590</v>
      </c>
      <c r="GQ34" s="63" t="s">
        <v>4590</v>
      </c>
      <c r="GR34" s="62"/>
      <c r="GS34" s="62"/>
      <c r="GT34" s="63"/>
      <c r="GU34" s="63"/>
      <c r="GV34" s="63"/>
      <c r="GW34" s="63"/>
      <c r="GX34" s="63" t="s">
        <v>3482</v>
      </c>
      <c r="GY34" s="63" t="s">
        <v>5672</v>
      </c>
      <c r="GZ34" s="63" t="s">
        <v>5613</v>
      </c>
      <c r="HA34" s="67"/>
      <c r="HB34" s="67"/>
      <c r="HC34" s="63"/>
      <c r="HD34" s="63"/>
      <c r="HE34" s="63"/>
      <c r="HF34" s="63"/>
      <c r="HG34" s="63" t="s">
        <v>5894</v>
      </c>
      <c r="HH34" s="63" t="s">
        <v>5894</v>
      </c>
      <c r="HI34" s="62"/>
      <c r="HJ34" s="62" t="s">
        <v>4590</v>
      </c>
      <c r="HK34" s="62"/>
      <c r="HL34" s="63" t="s">
        <v>4590</v>
      </c>
      <c r="HM34" s="63" t="s">
        <v>4590</v>
      </c>
    </row>
    <row r="35" spans="1:221" s="30" customFormat="1" ht="22.5" customHeight="1">
      <c r="A35" s="87"/>
      <c r="B35" s="87"/>
      <c r="C35" s="87"/>
      <c r="D35" s="87"/>
      <c r="E35" s="87"/>
      <c r="F35" s="87"/>
      <c r="G35" s="87"/>
      <c r="H35" s="87"/>
      <c r="I35" s="87"/>
      <c r="J35" s="87"/>
      <c r="K35" s="1"/>
      <c r="L35" s="87"/>
      <c r="M35" s="87"/>
      <c r="N35" s="87"/>
      <c r="O35" s="87"/>
      <c r="P35" s="87"/>
      <c r="Q35" s="1"/>
      <c r="R35" s="88"/>
      <c r="S35" s="11"/>
      <c r="T35" s="88"/>
      <c r="U35" s="87"/>
      <c r="V35" s="87"/>
      <c r="W35" s="87"/>
      <c r="X35" s="88"/>
      <c r="Y35" s="87"/>
      <c r="Z35" s="88"/>
      <c r="AA35" s="88"/>
      <c r="AB35" s="88"/>
      <c r="AC35" s="102"/>
      <c r="AD35" s="102"/>
      <c r="AE35" s="102"/>
      <c r="AF35" s="11"/>
      <c r="AG35" s="11"/>
      <c r="AH35" s="11"/>
      <c r="AI35" s="88"/>
      <c r="AJ35" s="88"/>
      <c r="AK35" s="88"/>
      <c r="AL35" s="87"/>
      <c r="AM35" s="88"/>
      <c r="AN35" s="88"/>
      <c r="AO35" s="88"/>
      <c r="AP35" s="88"/>
      <c r="AQ35" s="88"/>
      <c r="AR35" s="88"/>
      <c r="AS35" s="88"/>
      <c r="AT35" s="88"/>
      <c r="AU35" s="88"/>
      <c r="AV35" s="88"/>
      <c r="AW35" s="88"/>
      <c r="AX35" s="88"/>
      <c r="AY35" s="11"/>
      <c r="AZ35" s="11"/>
      <c r="BA35" s="11"/>
      <c r="BB35" s="11"/>
      <c r="BC35" s="11"/>
      <c r="BD35" s="11"/>
      <c r="BE35" s="88"/>
      <c r="BF35" s="11"/>
      <c r="BG35" s="88"/>
      <c r="BH35" s="88"/>
      <c r="BI35" s="11"/>
      <c r="BJ35" s="11"/>
      <c r="BK35" s="11"/>
      <c r="BL35" s="88"/>
      <c r="BM35" s="88"/>
      <c r="BN35" s="88"/>
      <c r="BO35" s="88"/>
      <c r="BP35" s="11"/>
      <c r="BQ35" s="11"/>
      <c r="BR35" s="11"/>
      <c r="BS35" s="88"/>
      <c r="BT35" s="11"/>
      <c r="BU35" s="11"/>
      <c r="BV35" s="11"/>
      <c r="BW35" s="88"/>
      <c r="BX35" s="88"/>
      <c r="BY35" s="87"/>
      <c r="BZ35" s="1"/>
      <c r="CA35" s="88"/>
      <c r="CB35" s="102"/>
      <c r="CC35" s="88"/>
      <c r="CD35" s="1"/>
      <c r="CE35" s="88"/>
      <c r="CF35" s="102"/>
      <c r="CG35" s="102"/>
      <c r="CH35" s="88"/>
      <c r="CI35" s="88"/>
      <c r="CJ35" s="88"/>
      <c r="CK35" s="88"/>
      <c r="CL35" s="88"/>
      <c r="CM35" s="88"/>
      <c r="CN35" s="88"/>
      <c r="CO35" s="88"/>
      <c r="CP35" s="11"/>
      <c r="CQ35" s="11"/>
      <c r="CR35" s="88"/>
      <c r="CS35" s="88"/>
      <c r="CT35" s="11"/>
      <c r="CU35" s="11"/>
      <c r="CV35" s="88"/>
      <c r="CW35" s="88"/>
      <c r="CX35" s="102"/>
      <c r="CY35" s="102"/>
      <c r="CZ35" s="88"/>
      <c r="DA35" s="88"/>
      <c r="DB35" s="88"/>
      <c r="DC35" s="11"/>
      <c r="DD35" s="88"/>
      <c r="DE35" s="11"/>
      <c r="DF35" s="88"/>
      <c r="DG35" s="11"/>
      <c r="DH35" s="88"/>
      <c r="DI35" s="88"/>
      <c r="DJ35" s="88"/>
      <c r="DK35" s="88"/>
      <c r="DL35" s="11"/>
      <c r="DM35" s="11"/>
      <c r="DN35" s="88"/>
      <c r="DO35" s="88"/>
      <c r="DP35" s="88"/>
      <c r="DQ35" s="87"/>
      <c r="DR35" s="88"/>
      <c r="DS35" s="88"/>
      <c r="DT35" s="88"/>
      <c r="DU35" s="88"/>
      <c r="DV35" s="11"/>
      <c r="DW35" s="11"/>
      <c r="DX35" s="102"/>
      <c r="DY35" s="102"/>
      <c r="DZ35" s="11"/>
      <c r="EA35" s="11"/>
      <c r="EB35" s="102"/>
      <c r="EC35" s="102"/>
      <c r="ED35" s="88"/>
      <c r="EE35" s="88"/>
      <c r="EF35" s="88"/>
      <c r="EG35" s="88"/>
      <c r="EH35" s="88"/>
      <c r="EI35" s="88"/>
      <c r="EJ35" s="88"/>
      <c r="EK35" s="88"/>
      <c r="EL35" s="88"/>
      <c r="EM35" s="88"/>
      <c r="EN35" s="88"/>
      <c r="EO35" s="88"/>
      <c r="EP35" s="88"/>
      <c r="EQ35" s="11"/>
      <c r="ER35" s="88"/>
      <c r="ES35" s="11"/>
      <c r="ET35" s="11"/>
      <c r="EU35" s="11"/>
      <c r="EV35" s="88"/>
      <c r="EW35" s="88"/>
      <c r="EX35" s="88"/>
      <c r="EY35" s="88"/>
      <c r="EZ35" s="1"/>
      <c r="FA35" s="1"/>
      <c r="FB35" s="87"/>
      <c r="FC35" s="87"/>
      <c r="FD35" s="11"/>
      <c r="FE35" s="11"/>
      <c r="FF35" s="88"/>
      <c r="FG35" s="89"/>
      <c r="FH35" s="11"/>
      <c r="FI35" s="89"/>
      <c r="FJ35" s="88"/>
      <c r="FK35" s="87"/>
      <c r="FL35" s="89"/>
      <c r="FM35" s="89"/>
      <c r="FN35" s="88"/>
      <c r="FO35" s="89"/>
      <c r="FP35" s="88"/>
      <c r="FQ35" s="89"/>
      <c r="FR35" s="88"/>
      <c r="FS35" s="12"/>
      <c r="FT35" s="89"/>
      <c r="FU35" s="89"/>
      <c r="FV35" s="89"/>
      <c r="FW35" s="89"/>
      <c r="FX35" s="89"/>
      <c r="FY35" s="89"/>
      <c r="FZ35" s="87"/>
      <c r="GA35" s="88"/>
      <c r="GB35" s="87"/>
      <c r="GC35" s="87"/>
      <c r="GD35" s="12"/>
      <c r="GE35" s="12"/>
      <c r="GF35" s="12"/>
      <c r="GG35" s="12"/>
      <c r="GH35" s="89"/>
      <c r="GI35" s="89"/>
      <c r="GJ35" s="89"/>
      <c r="GK35" s="89"/>
      <c r="GL35" s="89"/>
      <c r="GM35" s="89"/>
      <c r="GN35" s="89"/>
      <c r="GO35" s="89"/>
      <c r="GP35" s="89"/>
      <c r="GQ35" s="89"/>
      <c r="GR35" s="89"/>
      <c r="GS35" s="89"/>
      <c r="GT35" s="12"/>
      <c r="GU35" s="12"/>
      <c r="GV35" s="89"/>
      <c r="GW35" s="89"/>
      <c r="GX35" s="89"/>
      <c r="GY35" s="89"/>
      <c r="GZ35" s="89"/>
      <c r="HA35" s="90"/>
      <c r="HB35" s="90"/>
      <c r="HC35" s="13"/>
      <c r="HD35" s="13"/>
      <c r="HE35" s="90"/>
      <c r="HF35" s="90"/>
      <c r="HG35" s="89"/>
      <c r="HH35" s="89"/>
      <c r="HI35" s="87"/>
      <c r="HJ35" s="87"/>
      <c r="HK35" s="87"/>
      <c r="HL35" s="87"/>
      <c r="HM35" s="13"/>
    </row>
    <row r="36" spans="1:221" s="183" customFormat="1" ht="22.5" customHeight="1">
      <c r="A36" s="83" t="s">
        <v>31</v>
      </c>
      <c r="B36" s="83"/>
      <c r="C36" s="203" t="str">
        <f t="shared" ref="C36:I36" si="6">C1</f>
        <v>ADCURI Basis-Schutz
(2015)</v>
      </c>
      <c r="D36" s="203" t="str">
        <f t="shared" si="6"/>
        <v>ADCURI Top-Schutz
(2015)</v>
      </c>
      <c r="E36" s="106" t="str">
        <f t="shared" si="6"/>
        <v>ADCURI Basis-Schutz
(Stand 10-2016)</v>
      </c>
      <c r="F36" s="106" t="str">
        <f t="shared" si="6"/>
        <v>ADCURI Premium-Schutz
(Stand 10-2016)</v>
      </c>
      <c r="G36" s="106" t="str">
        <f t="shared" si="6"/>
        <v>ADCURI Top-Schutz
(Stand 10-2016)</v>
      </c>
      <c r="H36" s="203" t="str">
        <f t="shared" si="6"/>
        <v>ADCURI Top-Schutz
(2015)</v>
      </c>
      <c r="I36" s="106" t="str">
        <f t="shared" si="6"/>
        <v>Allianz
(Stand 2015-10)</v>
      </c>
      <c r="J36" s="83"/>
      <c r="K36" s="83"/>
      <c r="L36" s="106" t="str">
        <f>L1</f>
        <v>Allianz SicherheitBest
(Stand 2015-10)</v>
      </c>
      <c r="M36" s="203" t="str">
        <f>M1</f>
        <v>Allianz Familie SicherheitBest
2013-05</v>
      </c>
      <c r="N36" s="106" t="str">
        <f>N1</f>
        <v>Allianz SicherheitPlus
(Stand 2015-10)</v>
      </c>
      <c r="O36" s="203" t="str">
        <f>O1</f>
        <v>Allianz Familie SicherheitPlus
2013-05</v>
      </c>
      <c r="P36" s="83"/>
      <c r="Q36" s="83"/>
      <c r="R36" s="92"/>
      <c r="S36" s="92"/>
      <c r="T36" s="203" t="str">
        <f t="shared" ref="T36:Y36" si="7">T1</f>
        <v>Alte Leipziger compact
2015-07</v>
      </c>
      <c r="U36" s="106" t="str">
        <f t="shared" si="7"/>
        <v>Alte Leipziger compact
(Stand 2016-10)</v>
      </c>
      <c r="V36" s="203" t="str">
        <f t="shared" si="7"/>
        <v>Alte Leipziger classic
2015-07</v>
      </c>
      <c r="W36" s="106" t="str">
        <f t="shared" si="7"/>
        <v>Alte Leipziger classic
(Stand 2016-10)</v>
      </c>
      <c r="X36" s="203" t="str">
        <f t="shared" si="7"/>
        <v>Alte Leipziger comfort
2015-07</v>
      </c>
      <c r="Y36" s="106" t="str">
        <f t="shared" si="7"/>
        <v>Alte Leipziger comfort
(Stand 2016-10)</v>
      </c>
      <c r="Z36" s="92"/>
      <c r="AA36" s="92"/>
      <c r="AB36" s="92"/>
      <c r="AC36" s="14"/>
      <c r="AD36" s="14"/>
      <c r="AE36" s="14"/>
      <c r="AF36" s="14"/>
      <c r="AG36" s="14"/>
      <c r="AH36" s="14"/>
      <c r="AI36" s="203" t="str">
        <f t="shared" ref="AI36:AV36" si="8">AI1</f>
        <v>AXA BOXflex
2015-01</v>
      </c>
      <c r="AJ36" s="106" t="str">
        <f>AJ1</f>
        <v>Baden Badener TOP
(Stand 01-2018)</v>
      </c>
      <c r="AK36" s="106" t="str">
        <f t="shared" si="8"/>
        <v>Baden Badener TOP
(Stand 12-2013)</v>
      </c>
      <c r="AL36" s="106" t="str">
        <f>AL1</f>
        <v>Barmenia Premium
(Stand 10-2016)</v>
      </c>
      <c r="AM36" s="203" t="str">
        <f t="shared" si="8"/>
        <v>Barmenia Premium
(Stand 02-2015)</v>
      </c>
      <c r="AN36" s="203" t="str">
        <f t="shared" si="8"/>
        <v>Basler Ambiente Top
2016-01</v>
      </c>
      <c r="AO36" s="106" t="str">
        <f>AO1</f>
        <v>BGV Exklusiv 
(Stand 02-218)</v>
      </c>
      <c r="AP36" s="106" t="str">
        <f t="shared" si="8"/>
        <v>BGV Exklusiv 
(Stand 06-2016)</v>
      </c>
      <c r="AQ36" s="106" t="str">
        <f t="shared" si="8"/>
        <v>Concordia sorglos
(Stand 10-2014)</v>
      </c>
      <c r="AR36" s="106" t="str">
        <f t="shared" si="8"/>
        <v>Concordia Sorglos
(Stand 10-2017)</v>
      </c>
      <c r="AS36" s="203"/>
      <c r="AT36" s="203"/>
      <c r="AU36" s="203" t="str">
        <f t="shared" si="8"/>
        <v>CosmosDirekt Basis</v>
      </c>
      <c r="AV36" s="203" t="str">
        <f t="shared" si="8"/>
        <v>CosmosDirekt Comfort</v>
      </c>
      <c r="AW36" s="106" t="str">
        <f>AW1</f>
        <v>Debeka Comfort (alt)</v>
      </c>
      <c r="AX36" s="106" t="str">
        <f>AX1</f>
        <v>Debeka Comfort Plus (alt)</v>
      </c>
      <c r="AY36" s="92"/>
      <c r="AZ36" s="92"/>
      <c r="BA36" s="92"/>
      <c r="BB36" s="14"/>
      <c r="BC36" s="14"/>
      <c r="BD36" s="14"/>
      <c r="BE36" s="92"/>
      <c r="BF36" s="92"/>
      <c r="BG36" s="106" t="str">
        <f>BG1</f>
        <v>degenia classic
(Stand 10-2017)</v>
      </c>
      <c r="BH36" s="92"/>
      <c r="BI36" s="92"/>
      <c r="BJ36" s="92"/>
      <c r="BK36" s="95"/>
      <c r="BL36" s="106" t="str">
        <f>BL1</f>
        <v>degenia classic
(Stand 07-2015)</v>
      </c>
      <c r="BM36" s="106" t="str">
        <f>BM1</f>
        <v>degenia optimum
(Stand 10-2017)</v>
      </c>
      <c r="BN36" s="92"/>
      <c r="BO36" s="106" t="str">
        <f>BO1</f>
        <v>degenia premium
(Stand 10-2017)</v>
      </c>
      <c r="BP36" s="92"/>
      <c r="BQ36" s="92"/>
      <c r="BR36" s="95"/>
      <c r="BS36" s="106" t="str">
        <f>BS1</f>
        <v>degenia premium
(Stand 07-2015)</v>
      </c>
      <c r="BT36" s="92"/>
      <c r="BU36" s="92"/>
      <c r="BV36" s="95"/>
      <c r="BW36" s="106" t="str">
        <f>BW1</f>
        <v>degenia optimum
(Stand 07-2015)</v>
      </c>
      <c r="BX36" s="106" t="str">
        <f>BX1</f>
        <v>Die Bayerische Komfort
(Stand 04-2017)</v>
      </c>
      <c r="BY36" s="106" t="str">
        <f>BY1</f>
        <v>Die Bayerische Komfort
(Stand 2015-05)</v>
      </c>
      <c r="BZ36" s="10"/>
      <c r="CA36" s="106" t="str">
        <f>CA1</f>
        <v>Die Bayerische Prestige
(Stand 04-2017)</v>
      </c>
      <c r="CB36" s="14"/>
      <c r="CC36" s="106" t="str">
        <f>CC1</f>
        <v>Die Bayerische Smart
(Stand 04-2017)</v>
      </c>
      <c r="CD36" s="10"/>
      <c r="CE36" s="180"/>
      <c r="CF36" s="14"/>
      <c r="CG36" s="14"/>
      <c r="CH36" s="92"/>
      <c r="CI36" s="92"/>
      <c r="CJ36" s="92"/>
      <c r="CK36" s="106" t="str">
        <f>CK1</f>
        <v>Domcura Komfort
(Stand 10-2014)</v>
      </c>
      <c r="CL36" s="106" t="str">
        <f>CL1</f>
        <v>Domcura Standard
(Stand 10-2014)</v>
      </c>
      <c r="CM36" s="106" t="str">
        <f>CM1</f>
        <v>Domcura Top
(Stand 10-2014)</v>
      </c>
      <c r="CN36" s="106" t="str">
        <f>CN1</f>
        <v>ERGO
(Stand 2017-09)</v>
      </c>
      <c r="CO36" s="106" t="str">
        <f>CO1</f>
        <v>ERGO Premium
(Stand 2017-09)</v>
      </c>
      <c r="CP36" s="92"/>
      <c r="CQ36" s="92"/>
      <c r="CR36" s="106" t="str">
        <f>CR1</f>
        <v>Ergo Privatschutz spezial
(Stand 2015-06)</v>
      </c>
      <c r="CS36" s="92"/>
      <c r="CT36" s="92"/>
      <c r="CU36" s="92"/>
      <c r="CV36" s="106" t="str">
        <f>CV1</f>
        <v>Generali Basis
(Stand 2013-07)</v>
      </c>
      <c r="CW36" s="92"/>
      <c r="CX36" s="92"/>
      <c r="CY36" s="92"/>
      <c r="CZ36" s="106" t="str">
        <f>CZ1</f>
        <v>Generali KomfortPlus
(Stand 2013-07)</v>
      </c>
      <c r="DA36" s="106" t="str">
        <f>DA1</f>
        <v>Gothaer Basis
(Stand 2016-01)</v>
      </c>
      <c r="DB36" s="92"/>
      <c r="DC36" s="92"/>
      <c r="DD36" s="92"/>
      <c r="DE36" s="92"/>
      <c r="DF36" s="106" t="str">
        <f>DF1</f>
        <v>Gothaer Top
(Stand 2016-01)</v>
      </c>
      <c r="DG36" s="180"/>
      <c r="DH36" s="106" t="str">
        <f>DH1</f>
        <v>Gothaer Plus
(Stand 2016-01)</v>
      </c>
      <c r="DI36" s="92"/>
      <c r="DJ36" s="92"/>
      <c r="DK36" s="92"/>
      <c r="DL36" s="180"/>
      <c r="DM36" s="180"/>
      <c r="DN36" s="106" t="str">
        <f>DN1</f>
        <v>HDI Rundum Sorglos Fam
(Stand 2014-06)</v>
      </c>
      <c r="DO36" s="106" t="str">
        <f>DO1</f>
        <v>Helvetia Basis
(Stand 2015-07)</v>
      </c>
      <c r="DP36" s="106" t="str">
        <f>DP1</f>
        <v>Helvetia Komfort
(Stand 2015-07)</v>
      </c>
      <c r="DQ36" s="83"/>
      <c r="DR36" s="92"/>
      <c r="DS36" s="92"/>
      <c r="DT36" s="92"/>
      <c r="DU36" s="92"/>
      <c r="DV36" s="14"/>
      <c r="DW36" s="14"/>
      <c r="DX36" s="14"/>
      <c r="DY36" s="14"/>
      <c r="DZ36" s="14"/>
      <c r="EA36" s="14"/>
      <c r="EB36" s="14"/>
      <c r="EC36" s="14"/>
      <c r="ED36" s="203" t="str">
        <f t="shared" ref="ED36:EK36" si="9">ED1</f>
        <v>HKD Einfach Besser
(Stand 2016)</v>
      </c>
      <c r="EE36" s="203" t="str">
        <f t="shared" si="9"/>
        <v>HKD Einfach Besser 60Aktiv
(Stand 2016)</v>
      </c>
      <c r="EF36" s="203" t="str">
        <f t="shared" si="9"/>
        <v>HKD Einfach Komplett
(Stand 2016)</v>
      </c>
      <c r="EG36" s="203" t="str">
        <f t="shared" si="9"/>
        <v>HKD Einfach Kompl. 60Aktiv
(Stand 2016)</v>
      </c>
      <c r="EH36" s="203" t="str">
        <f t="shared" si="9"/>
        <v>HK Einfach Gut
(Stand 2017-07)</v>
      </c>
      <c r="EI36" s="203" t="str">
        <f t="shared" si="9"/>
        <v>HK Einfach Besser
(Stand 2017-07)</v>
      </c>
      <c r="EJ36" s="203" t="str">
        <f t="shared" si="9"/>
        <v>HK Einfach Besser Plus
(Stand 2017-07)</v>
      </c>
      <c r="EK36" s="203" t="str">
        <f t="shared" si="9"/>
        <v>HK Einfach Komplett
(Stand 2017-07)</v>
      </c>
      <c r="EL36" s="106" t="str">
        <f>EL1</f>
        <v>HK Einfach Besser
(Stand 2018-01)</v>
      </c>
      <c r="EM36" s="106" t="str">
        <f>EM1</f>
        <v>HK Einfach Besser Plus
(Stand 2018-01)</v>
      </c>
      <c r="EN36" s="106" t="str">
        <f>EN1</f>
        <v>HK Einfach Gut
(Stand 2018-01)</v>
      </c>
      <c r="EO36" s="106" t="str">
        <f>EO1</f>
        <v>HK Einfach Komplett
(Stand 2018-01)</v>
      </c>
      <c r="EP36" s="106" t="str">
        <f>EP1</f>
        <v>HUK Classic
(Stand 2016-05)</v>
      </c>
      <c r="EQ36" s="92"/>
      <c r="ER36" s="106" t="str">
        <f>ER1</f>
        <v>HUK Plus
(Stamd 2016-05)</v>
      </c>
      <c r="ES36" s="92"/>
      <c r="ET36" s="92"/>
      <c r="EU36" s="92"/>
      <c r="EV36" s="106" t="str">
        <f>EV1</f>
        <v>HUK Classic
(Stand 2016-05)</v>
      </c>
      <c r="EW36" s="106" t="str">
        <f>EW1</f>
        <v>HUK Plus
(Stand 2016-05)</v>
      </c>
      <c r="EX36" s="106" t="str">
        <f>EX1</f>
        <v>HUK24 Classic
(Stand 2016-05)</v>
      </c>
      <c r="EY36" s="106" t="str">
        <f>EY1</f>
        <v>HUK24 Plus
(Stand 2016-05)</v>
      </c>
      <c r="EZ36" s="83"/>
      <c r="FA36" s="83"/>
      <c r="FB36" s="106" t="str">
        <f>FB1</f>
        <v>Ideal Exklusiv
(Stand 2016-05)</v>
      </c>
      <c r="FC36" s="106" t="str">
        <f>FC1</f>
        <v>Ideal Klassik
(Stand 2016-05)</v>
      </c>
      <c r="FD36" s="92"/>
      <c r="FE36" s="92"/>
      <c r="FF36" s="106" t="str">
        <f>FF1</f>
        <v>Interrisk XXL
(Stand 2013-12)</v>
      </c>
      <c r="FG36" s="106" t="str">
        <f>FG1</f>
        <v>ITL Classic 2000
(Stand 11-1999)</v>
      </c>
      <c r="FH36" s="92"/>
      <c r="FI36" s="106" t="str">
        <f>FI1</f>
        <v>ITL Protect 2000
(Stand 11-1999)</v>
      </c>
      <c r="FJ36" s="92"/>
      <c r="FK36" s="106" t="str">
        <f>FK1</f>
        <v>ITL PHV Business-Police
Stand 2010-01</v>
      </c>
      <c r="FL36" s="92"/>
      <c r="FM36" s="106" t="str">
        <f>FM1</f>
        <v>ITL afm Eurosecure 2011
Stand 07-2011 (05-2012)</v>
      </c>
      <c r="FN36" s="106" t="str">
        <f>FN1</f>
        <v>ITL afm Premium 2011
Stand 07-2011 (05-2012)</v>
      </c>
      <c r="FO36" s="106" t="str">
        <f t="shared" ref="FO36:FP36" si="10">FO1</f>
        <v>ITL afm Eurosecure 2011
(Stand 01-2018)</v>
      </c>
      <c r="FP36" s="106" t="str">
        <f t="shared" si="10"/>
        <v>ITL afm Premium 2011
(Stand 01-2018)</v>
      </c>
      <c r="FQ36" s="106" t="str">
        <f>FQ1</f>
        <v>ITL afm Eurosecure 2011
!!Tarif geschlossen!!</v>
      </c>
      <c r="FR36" s="106" t="str">
        <f>FR1</f>
        <v>ITL afm Premium 2011
!!Tarif geschlossen!!</v>
      </c>
      <c r="FS36" s="92"/>
      <c r="FT36" s="106" t="str">
        <f>FT1</f>
        <v>Janitos Balance
(Stand 2015-10)</v>
      </c>
      <c r="FU36" s="106" t="str">
        <f>FU1</f>
        <v>Janitos Basic
(Stand 2015-10)</v>
      </c>
      <c r="FV36" s="106" t="str">
        <f>FV1</f>
        <v>Janitos Best Selection
(Stand 2015-10)</v>
      </c>
      <c r="FW36" s="92"/>
      <c r="FX36" s="106" t="str">
        <f>FX1</f>
        <v>nat. suisse Komfort
(Stand 2012-01)</v>
      </c>
      <c r="FY36" s="106" t="str">
        <f>FY1</f>
        <v>nat. suisse Premium
(Stand 2012-01)</v>
      </c>
      <c r="FZ36" s="106" t="str">
        <f>FZ1</f>
        <v>NV PrivatPremium 2.0
(Stand 2015-10)</v>
      </c>
      <c r="GA36" s="92"/>
      <c r="GB36" s="106" t="str">
        <f>GB1</f>
        <v>Prokundo Exklusiv
(Stand 2015-05)</v>
      </c>
      <c r="GC36" s="106" t="str">
        <f>GC1</f>
        <v>Prokundo Komfort
(Stand 2015-05)</v>
      </c>
      <c r="GD36" s="92"/>
      <c r="GE36" s="92"/>
      <c r="GF36" s="15"/>
      <c r="GG36" s="15"/>
      <c r="GH36" s="106" t="str">
        <f>GH1</f>
        <v>Provinzial Kompaktschutz
(Stand 2015-09)</v>
      </c>
      <c r="GI36" s="106" t="str">
        <f>GI1</f>
        <v>Provinzial Rundumschutz
(Stand 2015-09)</v>
      </c>
      <c r="GJ36" s="92"/>
      <c r="GK36" s="92"/>
      <c r="GL36" s="106" t="str">
        <f>GL1</f>
        <v>Rhion Plus
(Stand 2016-04)</v>
      </c>
      <c r="GM36" s="106" t="str">
        <f>GM1</f>
        <v>Rhion Standard
(Stand 2016-04)</v>
      </c>
      <c r="GN36" s="106" t="str">
        <f>GN1</f>
        <v>Rhion Premium
(Stand 2016-04)</v>
      </c>
      <c r="GO36" s="92"/>
      <c r="GP36" s="106" t="str">
        <f>GP1</f>
        <v>R+V PrivatPolice
(Stand 2012-07)</v>
      </c>
      <c r="GQ36" s="106" t="str">
        <f>GQ1</f>
        <v>Signal Iduna Optimal
(Stand 2015-01)</v>
      </c>
      <c r="GR36" s="92"/>
      <c r="GS36" s="92"/>
      <c r="GT36" s="15"/>
      <c r="GU36" s="15"/>
      <c r="GV36" s="106" t="str">
        <f>GV1</f>
        <v>SLP Prima
(Stand 2016-01)</v>
      </c>
      <c r="GW36" s="106" t="str">
        <f>GW1</f>
        <v>SLP Prima Plus
(Stand 2016-01)</v>
      </c>
      <c r="GX36" s="106" t="str">
        <f>GX1</f>
        <v>VdVA Classic
(Stand 2015-01)</v>
      </c>
      <c r="GY36" s="106" t="str">
        <f>GY1</f>
        <v>VdVA Exclusiv
(Stand 2015-01)</v>
      </c>
      <c r="GZ36" s="106" t="str">
        <f>GZ1</f>
        <v>VGH
(Stand 2015-07)</v>
      </c>
      <c r="HA36" s="182"/>
      <c r="HB36" s="182"/>
      <c r="HC36" s="182"/>
      <c r="HD36" s="182"/>
      <c r="HE36" s="203" t="str">
        <f>HE1</f>
        <v>VHV Klassik Garant
(Stand 2014)</v>
      </c>
      <c r="HF36" s="203" t="str">
        <f>HF1</f>
        <v>VHV Klassik Garant Exkl.
(Stand 2014)</v>
      </c>
      <c r="HG36" s="106" t="str">
        <f t="shared" ref="HG36" si="11">HG1</f>
        <v>VHV Klassik Garant
(Stand 2017)</v>
      </c>
      <c r="HH36" s="106" t="str">
        <f>HH1</f>
        <v>VHV Klassik Garant Exklusiv
(Stand 2017)</v>
      </c>
      <c r="HI36" s="106" t="str">
        <f>HI1</f>
        <v>VWB 60 Plus Komfort
(Stand 2009-10)</v>
      </c>
      <c r="HJ36" s="106" t="str">
        <f>HJ1</f>
        <v>VWB 60 Plus KomfortPlus
(Stand 2009-10)</v>
      </c>
      <c r="HK36" s="83"/>
      <c r="HL36" s="106" t="str">
        <f>HL1</f>
        <v>Württembergische PremiumSchutz Platinum
(Stand 2014-06)</v>
      </c>
      <c r="HM36" s="16"/>
    </row>
    <row r="37" spans="1:221" ht="22.5" customHeight="1">
      <c r="A37" s="82" t="s">
        <v>22</v>
      </c>
      <c r="B37" s="82"/>
      <c r="C37" s="47" t="s">
        <v>67</v>
      </c>
      <c r="D37" s="47" t="s">
        <v>67</v>
      </c>
      <c r="E37" s="47" t="s">
        <v>67</v>
      </c>
      <c r="F37" s="47" t="s">
        <v>67</v>
      </c>
      <c r="G37" s="47" t="s">
        <v>67</v>
      </c>
      <c r="H37" s="47" t="s">
        <v>67</v>
      </c>
      <c r="I37" s="42" t="s">
        <v>6323</v>
      </c>
      <c r="J37" s="47" t="s">
        <v>67</v>
      </c>
      <c r="K37" s="47" t="s">
        <v>67</v>
      </c>
      <c r="L37" s="42" t="s">
        <v>6323</v>
      </c>
      <c r="M37" s="47" t="s">
        <v>67</v>
      </c>
      <c r="N37" s="42" t="s">
        <v>6323</v>
      </c>
      <c r="O37" s="47" t="s">
        <v>67</v>
      </c>
      <c r="P37" s="53" t="s">
        <v>67</v>
      </c>
      <c r="Q37" s="43" t="s">
        <v>67</v>
      </c>
      <c r="R37" s="47" t="s">
        <v>67</v>
      </c>
      <c r="S37" s="43" t="s">
        <v>67</v>
      </c>
      <c r="T37" s="43" t="s">
        <v>67</v>
      </c>
      <c r="U37" s="42" t="s">
        <v>67</v>
      </c>
      <c r="V37" s="43" t="s">
        <v>67</v>
      </c>
      <c r="W37" s="42" t="s">
        <v>67</v>
      </c>
      <c r="X37" s="43" t="s">
        <v>67</v>
      </c>
      <c r="Y37" s="43" t="s">
        <v>67</v>
      </c>
      <c r="Z37" s="47" t="s">
        <v>67</v>
      </c>
      <c r="AA37" s="47" t="s">
        <v>67</v>
      </c>
      <c r="AB37" s="47" t="s">
        <v>67</v>
      </c>
      <c r="AC37" s="43" t="s">
        <v>67</v>
      </c>
      <c r="AD37" s="43" t="s">
        <v>67</v>
      </c>
      <c r="AE37" s="43" t="s">
        <v>67</v>
      </c>
      <c r="AF37" s="47" t="s">
        <v>67</v>
      </c>
      <c r="AG37" s="47" t="s">
        <v>67</v>
      </c>
      <c r="AH37" s="47" t="s">
        <v>67</v>
      </c>
      <c r="AI37" s="47" t="s">
        <v>67</v>
      </c>
      <c r="AJ37" s="47" t="s">
        <v>67</v>
      </c>
      <c r="AK37" s="47" t="s">
        <v>67</v>
      </c>
      <c r="AL37" s="47" t="s">
        <v>67</v>
      </c>
      <c r="AM37" s="47" t="s">
        <v>67</v>
      </c>
      <c r="AN37" s="47" t="s">
        <v>67</v>
      </c>
      <c r="AO37" s="47" t="s">
        <v>67</v>
      </c>
      <c r="AP37" s="47" t="s">
        <v>67</v>
      </c>
      <c r="AQ37" s="47" t="s">
        <v>67</v>
      </c>
      <c r="AR37" s="47" t="s">
        <v>67</v>
      </c>
      <c r="AS37" s="47" t="s">
        <v>67</v>
      </c>
      <c r="AT37" s="47" t="s">
        <v>67</v>
      </c>
      <c r="AU37" s="47" t="s">
        <v>67</v>
      </c>
      <c r="AV37" s="47" t="s">
        <v>67</v>
      </c>
      <c r="AW37" s="47" t="s">
        <v>67</v>
      </c>
      <c r="AX37" s="47" t="s">
        <v>67</v>
      </c>
      <c r="AY37" s="47" t="s">
        <v>67</v>
      </c>
      <c r="AZ37" s="47" t="s">
        <v>67</v>
      </c>
      <c r="BA37" s="47" t="s">
        <v>67</v>
      </c>
      <c r="BB37" s="47" t="s">
        <v>67</v>
      </c>
      <c r="BC37" s="47" t="s">
        <v>67</v>
      </c>
      <c r="BD37" s="47" t="s">
        <v>67</v>
      </c>
      <c r="BE37" s="47" t="s">
        <v>67</v>
      </c>
      <c r="BF37" s="47" t="s">
        <v>67</v>
      </c>
      <c r="BG37" s="47" t="s">
        <v>67</v>
      </c>
      <c r="BH37" s="47" t="s">
        <v>67</v>
      </c>
      <c r="BI37" s="47" t="s">
        <v>67</v>
      </c>
      <c r="BJ37" s="47" t="s">
        <v>67</v>
      </c>
      <c r="BK37" s="47" t="s">
        <v>67</v>
      </c>
      <c r="BL37" s="47" t="s">
        <v>67</v>
      </c>
      <c r="BM37" s="47" t="s">
        <v>67</v>
      </c>
      <c r="BN37" s="47" t="s">
        <v>67</v>
      </c>
      <c r="BO37" s="47" t="s">
        <v>67</v>
      </c>
      <c r="BP37" s="47" t="s">
        <v>67</v>
      </c>
      <c r="BQ37" s="47" t="s">
        <v>67</v>
      </c>
      <c r="BR37" s="47" t="s">
        <v>67</v>
      </c>
      <c r="BS37" s="47" t="s">
        <v>67</v>
      </c>
      <c r="BT37" s="47" t="s">
        <v>67</v>
      </c>
      <c r="BU37" s="47" t="s">
        <v>67</v>
      </c>
      <c r="BV37" s="47" t="s">
        <v>67</v>
      </c>
      <c r="BW37" s="47" t="s">
        <v>67</v>
      </c>
      <c r="BX37" s="47" t="s">
        <v>67</v>
      </c>
      <c r="BY37" s="43" t="s">
        <v>67</v>
      </c>
      <c r="BZ37" s="43" t="s">
        <v>67</v>
      </c>
      <c r="CA37" s="47" t="s">
        <v>67</v>
      </c>
      <c r="CB37" s="43" t="s">
        <v>67</v>
      </c>
      <c r="CC37" s="47" t="s">
        <v>67</v>
      </c>
      <c r="CD37" s="43" t="s">
        <v>67</v>
      </c>
      <c r="CE37" s="47" t="s">
        <v>67</v>
      </c>
      <c r="CF37" s="29" t="s">
        <v>67</v>
      </c>
      <c r="CG37" s="29" t="s">
        <v>67</v>
      </c>
      <c r="CH37" s="29" t="s">
        <v>67</v>
      </c>
      <c r="CI37" s="35" t="s">
        <v>67</v>
      </c>
      <c r="CJ37" s="48" t="s">
        <v>67</v>
      </c>
      <c r="CK37" s="29" t="s">
        <v>67</v>
      </c>
      <c r="CL37" s="29" t="s">
        <v>67</v>
      </c>
      <c r="CM37" s="29" t="s">
        <v>67</v>
      </c>
      <c r="CN37" s="47" t="s">
        <v>67</v>
      </c>
      <c r="CO37" s="47" t="s">
        <v>67</v>
      </c>
      <c r="CP37" s="48" t="s">
        <v>67</v>
      </c>
      <c r="CQ37" s="48" t="s">
        <v>67</v>
      </c>
      <c r="CR37" s="48" t="s">
        <v>67</v>
      </c>
      <c r="CS37" s="29" t="s">
        <v>67</v>
      </c>
      <c r="CT37" s="29" t="s">
        <v>67</v>
      </c>
      <c r="CU37" s="29" t="s">
        <v>67</v>
      </c>
      <c r="CV37" s="29" t="s">
        <v>67</v>
      </c>
      <c r="CW37" s="35" t="s">
        <v>67</v>
      </c>
      <c r="CX37" s="29" t="s">
        <v>67</v>
      </c>
      <c r="CY37" s="29" t="s">
        <v>67</v>
      </c>
      <c r="CZ37" s="29" t="s">
        <v>67</v>
      </c>
      <c r="DA37" s="47" t="s">
        <v>67</v>
      </c>
      <c r="DB37" s="47" t="s">
        <v>67</v>
      </c>
      <c r="DC37" s="47" t="s">
        <v>67</v>
      </c>
      <c r="DD37" s="47" t="s">
        <v>67</v>
      </c>
      <c r="DE37" s="47" t="s">
        <v>67</v>
      </c>
      <c r="DF37" s="47" t="s">
        <v>67</v>
      </c>
      <c r="DG37" s="47" t="s">
        <v>67</v>
      </c>
      <c r="DH37" s="47" t="s">
        <v>67</v>
      </c>
      <c r="DI37" s="47" t="s">
        <v>67</v>
      </c>
      <c r="DJ37" s="47" t="s">
        <v>67</v>
      </c>
      <c r="DK37" s="47" t="s">
        <v>67</v>
      </c>
      <c r="DL37" s="42" t="s">
        <v>3537</v>
      </c>
      <c r="DM37" s="47" t="s">
        <v>67</v>
      </c>
      <c r="DN37" s="47" t="s">
        <v>67</v>
      </c>
      <c r="DO37" s="47" t="s">
        <v>67</v>
      </c>
      <c r="DP37" s="47" t="s">
        <v>67</v>
      </c>
      <c r="DQ37" s="43" t="s">
        <v>67</v>
      </c>
      <c r="DR37" s="47" t="s">
        <v>67</v>
      </c>
      <c r="DS37" s="47" t="s">
        <v>67</v>
      </c>
      <c r="DT37" s="47" t="s">
        <v>67</v>
      </c>
      <c r="DU37" s="47" t="s">
        <v>67</v>
      </c>
      <c r="DV37" s="47" t="s">
        <v>67</v>
      </c>
      <c r="DW37" s="47" t="s">
        <v>67</v>
      </c>
      <c r="DX37" s="47" t="s">
        <v>67</v>
      </c>
      <c r="DY37" s="47" t="s">
        <v>67</v>
      </c>
      <c r="DZ37" s="47" t="s">
        <v>67</v>
      </c>
      <c r="EA37" s="47" t="s">
        <v>67</v>
      </c>
      <c r="EB37" s="47" t="s">
        <v>67</v>
      </c>
      <c r="EC37" s="47" t="s">
        <v>67</v>
      </c>
      <c r="ED37" s="47" t="s">
        <v>67</v>
      </c>
      <c r="EE37" s="47" t="s">
        <v>67</v>
      </c>
      <c r="EF37" s="47" t="s">
        <v>67</v>
      </c>
      <c r="EG37" s="47" t="s">
        <v>67</v>
      </c>
      <c r="EH37" s="47" t="s">
        <v>67</v>
      </c>
      <c r="EI37" s="47" t="s">
        <v>67</v>
      </c>
      <c r="EJ37" s="47" t="s">
        <v>67</v>
      </c>
      <c r="EK37" s="47" t="s">
        <v>67</v>
      </c>
      <c r="EL37" s="47" t="s">
        <v>67</v>
      </c>
      <c r="EM37" s="47" t="s">
        <v>67</v>
      </c>
      <c r="EN37" s="47" t="s">
        <v>67</v>
      </c>
      <c r="EO37" s="47" t="s">
        <v>67</v>
      </c>
      <c r="EP37" s="47" t="s">
        <v>67</v>
      </c>
      <c r="EQ37" s="47" t="s">
        <v>67</v>
      </c>
      <c r="ER37" s="47" t="s">
        <v>67</v>
      </c>
      <c r="ES37" s="47" t="s">
        <v>67</v>
      </c>
      <c r="ET37" s="47" t="s">
        <v>67</v>
      </c>
      <c r="EU37" s="47" t="s">
        <v>67</v>
      </c>
      <c r="EV37" s="47" t="s">
        <v>67</v>
      </c>
      <c r="EW37" s="47" t="s">
        <v>67</v>
      </c>
      <c r="EX37" s="47" t="s">
        <v>67</v>
      </c>
      <c r="EY37" s="47" t="s">
        <v>67</v>
      </c>
      <c r="EZ37" s="43" t="s">
        <v>300</v>
      </c>
      <c r="FA37" s="43" t="s">
        <v>300</v>
      </c>
      <c r="FB37" s="43" t="s">
        <v>300</v>
      </c>
      <c r="FC37" s="43" t="s">
        <v>300</v>
      </c>
      <c r="FD37" s="47" t="s">
        <v>67</v>
      </c>
      <c r="FE37" s="47" t="s">
        <v>67</v>
      </c>
      <c r="FF37" s="47" t="s">
        <v>67</v>
      </c>
      <c r="FG37" s="47" t="s">
        <v>67</v>
      </c>
      <c r="FH37" s="47" t="s">
        <v>67</v>
      </c>
      <c r="FI37" s="47" t="s">
        <v>67</v>
      </c>
      <c r="FJ37" s="47" t="s">
        <v>67</v>
      </c>
      <c r="FK37" s="43" t="s">
        <v>67</v>
      </c>
      <c r="FL37" s="47" t="s">
        <v>67</v>
      </c>
      <c r="FM37" s="47" t="s">
        <v>67</v>
      </c>
      <c r="FN37" s="47" t="s">
        <v>67</v>
      </c>
      <c r="FO37" s="47" t="s">
        <v>67</v>
      </c>
      <c r="FP37" s="47" t="s">
        <v>67</v>
      </c>
      <c r="FQ37" s="47" t="s">
        <v>67</v>
      </c>
      <c r="FR37" s="47" t="s">
        <v>67</v>
      </c>
      <c r="FS37" s="42" t="s">
        <v>4009</v>
      </c>
      <c r="FT37" s="47" t="s">
        <v>67</v>
      </c>
      <c r="FU37" s="47" t="s">
        <v>67</v>
      </c>
      <c r="FV37" s="47" t="s">
        <v>67</v>
      </c>
      <c r="FW37" s="47" t="s">
        <v>67</v>
      </c>
      <c r="FX37" s="47" t="s">
        <v>67</v>
      </c>
      <c r="FY37" s="47" t="s">
        <v>67</v>
      </c>
      <c r="FZ37" s="174" t="s">
        <v>67</v>
      </c>
      <c r="GA37" s="47" t="s">
        <v>67</v>
      </c>
      <c r="GB37" s="47" t="s">
        <v>67</v>
      </c>
      <c r="GC37" s="47" t="s">
        <v>67</v>
      </c>
      <c r="GD37" s="47" t="s">
        <v>67</v>
      </c>
      <c r="GE37" s="47" t="s">
        <v>67</v>
      </c>
      <c r="GF37" s="47" t="s">
        <v>67</v>
      </c>
      <c r="GG37" s="47" t="s">
        <v>67</v>
      </c>
      <c r="GH37" s="47" t="s">
        <v>67</v>
      </c>
      <c r="GI37" s="47" t="s">
        <v>67</v>
      </c>
      <c r="GJ37" s="47" t="s">
        <v>67</v>
      </c>
      <c r="GK37" s="47" t="s">
        <v>67</v>
      </c>
      <c r="GL37" s="47" t="s">
        <v>67</v>
      </c>
      <c r="GM37" s="47" t="s">
        <v>67</v>
      </c>
      <c r="GN37" s="47" t="s">
        <v>67</v>
      </c>
      <c r="GO37" s="47" t="s">
        <v>67</v>
      </c>
      <c r="GP37" s="47" t="s">
        <v>67</v>
      </c>
      <c r="GQ37" s="47" t="s">
        <v>67</v>
      </c>
      <c r="GR37" s="47" t="s">
        <v>67</v>
      </c>
      <c r="GS37" s="47" t="s">
        <v>67</v>
      </c>
      <c r="GT37" s="47" t="s">
        <v>67</v>
      </c>
      <c r="GU37" s="47" t="s">
        <v>67</v>
      </c>
      <c r="GV37" s="47" t="s">
        <v>67</v>
      </c>
      <c r="GW37" s="47" t="s">
        <v>67</v>
      </c>
      <c r="GX37" s="47" t="s">
        <v>67</v>
      </c>
      <c r="GY37" s="47" t="s">
        <v>67</v>
      </c>
      <c r="GZ37" s="47" t="s">
        <v>67</v>
      </c>
      <c r="HA37" s="47" t="s">
        <v>67</v>
      </c>
      <c r="HB37" s="47" t="s">
        <v>67</v>
      </c>
      <c r="HC37" s="47" t="s">
        <v>67</v>
      </c>
      <c r="HD37" s="47" t="s">
        <v>67</v>
      </c>
      <c r="HE37" s="47" t="s">
        <v>67</v>
      </c>
      <c r="HF37" s="47" t="s">
        <v>67</v>
      </c>
      <c r="HG37" s="47" t="s">
        <v>67</v>
      </c>
      <c r="HH37" s="47" t="s">
        <v>67</v>
      </c>
      <c r="HI37" s="43" t="s">
        <v>67</v>
      </c>
      <c r="HJ37" s="43" t="s">
        <v>67</v>
      </c>
      <c r="HK37" s="43" t="s">
        <v>67</v>
      </c>
      <c r="HL37" s="43" t="s">
        <v>67</v>
      </c>
      <c r="HM37" s="47" t="s">
        <v>67</v>
      </c>
    </row>
    <row r="38" spans="1:221" ht="11.25" customHeight="1">
      <c r="A38" s="86" t="s">
        <v>435</v>
      </c>
      <c r="B38" s="86"/>
      <c r="C38" s="62" t="s">
        <v>5497</v>
      </c>
      <c r="D38" s="62" t="s">
        <v>5497</v>
      </c>
      <c r="E38" s="62" t="s">
        <v>6145</v>
      </c>
      <c r="F38" s="62" t="s">
        <v>6145</v>
      </c>
      <c r="G38" s="62" t="s">
        <v>6145</v>
      </c>
      <c r="H38" s="62" t="s">
        <v>5497</v>
      </c>
      <c r="I38" s="62" t="s">
        <v>6322</v>
      </c>
      <c r="J38" s="62"/>
      <c r="K38" s="62" t="s">
        <v>1601</v>
      </c>
      <c r="L38" s="62" t="s">
        <v>6322</v>
      </c>
      <c r="M38" s="62" t="s">
        <v>4892</v>
      </c>
      <c r="N38" s="62" t="s">
        <v>6322</v>
      </c>
      <c r="O38" s="62" t="s">
        <v>1601</v>
      </c>
      <c r="P38" s="63"/>
      <c r="Q38" s="63" t="s">
        <v>682</v>
      </c>
      <c r="R38" s="63"/>
      <c r="S38" s="63" t="s">
        <v>721</v>
      </c>
      <c r="T38" s="63" t="s">
        <v>4721</v>
      </c>
      <c r="U38" s="63" t="s">
        <v>6414</v>
      </c>
      <c r="V38" s="63" t="s">
        <v>4721</v>
      </c>
      <c r="W38" s="63" t="s">
        <v>6414</v>
      </c>
      <c r="X38" s="63" t="s">
        <v>4721</v>
      </c>
      <c r="Y38" s="63" t="s">
        <v>4721</v>
      </c>
      <c r="Z38" s="63" t="s">
        <v>1496</v>
      </c>
      <c r="AA38" s="63" t="s">
        <v>1496</v>
      </c>
      <c r="AB38" s="63" t="s">
        <v>1496</v>
      </c>
      <c r="AC38" s="63" t="s">
        <v>2322</v>
      </c>
      <c r="AD38" s="63" t="s">
        <v>2322</v>
      </c>
      <c r="AE38" s="63" t="s">
        <v>2322</v>
      </c>
      <c r="AF38" s="63" t="s">
        <v>1949</v>
      </c>
      <c r="AG38" s="63" t="s">
        <v>1968</v>
      </c>
      <c r="AH38" s="63" t="s">
        <v>1999</v>
      </c>
      <c r="AI38" s="63"/>
      <c r="AJ38" s="63" t="s">
        <v>3873</v>
      </c>
      <c r="AK38" s="63" t="s">
        <v>3873</v>
      </c>
      <c r="AL38" s="62" t="s">
        <v>6145</v>
      </c>
      <c r="AM38" s="63" t="s">
        <v>5240</v>
      </c>
      <c r="AN38" s="63" t="s">
        <v>5825</v>
      </c>
      <c r="AO38" s="62" t="s">
        <v>6857</v>
      </c>
      <c r="AP38" s="63" t="s">
        <v>5240</v>
      </c>
      <c r="AQ38" s="63" t="s">
        <v>5394</v>
      </c>
      <c r="AR38" s="63" t="s">
        <v>6962</v>
      </c>
      <c r="AS38" s="63"/>
      <c r="AT38" s="63"/>
      <c r="AU38" s="63" t="s">
        <v>1076</v>
      </c>
      <c r="AV38" s="63" t="s">
        <v>1076</v>
      </c>
      <c r="AW38" s="63" t="s">
        <v>1231</v>
      </c>
      <c r="AX38" s="63" t="s">
        <v>1231</v>
      </c>
      <c r="AY38" s="63" t="s">
        <v>1231</v>
      </c>
      <c r="AZ38" s="63" t="s">
        <v>1231</v>
      </c>
      <c r="BA38" s="63" t="s">
        <v>1231</v>
      </c>
      <c r="BB38" s="63" t="s">
        <v>1231</v>
      </c>
      <c r="BC38" s="63" t="s">
        <v>1231</v>
      </c>
      <c r="BD38" s="63" t="s">
        <v>1231</v>
      </c>
      <c r="BE38" s="62"/>
      <c r="BF38" s="62" t="s">
        <v>760</v>
      </c>
      <c r="BG38" s="63" t="s">
        <v>2725</v>
      </c>
      <c r="BH38" s="62"/>
      <c r="BI38" s="62" t="s">
        <v>793</v>
      </c>
      <c r="BJ38" s="62" t="s">
        <v>793</v>
      </c>
      <c r="BK38" s="62" t="s">
        <v>2725</v>
      </c>
      <c r="BL38" s="63" t="s">
        <v>2725</v>
      </c>
      <c r="BM38" s="63" t="s">
        <v>2725</v>
      </c>
      <c r="BN38" s="62"/>
      <c r="BO38" s="63" t="s">
        <v>2725</v>
      </c>
      <c r="BP38" s="62" t="s">
        <v>842</v>
      </c>
      <c r="BQ38" s="62" t="s">
        <v>842</v>
      </c>
      <c r="BR38" s="62" t="s">
        <v>2725</v>
      </c>
      <c r="BS38" s="63" t="s">
        <v>2725</v>
      </c>
      <c r="BT38" s="62" t="s">
        <v>898</v>
      </c>
      <c r="BU38" s="62" t="s">
        <v>898</v>
      </c>
      <c r="BV38" s="62" t="s">
        <v>2725</v>
      </c>
      <c r="BW38" s="63" t="s">
        <v>2725</v>
      </c>
      <c r="BX38" s="63" t="s">
        <v>7206</v>
      </c>
      <c r="BY38" s="63" t="s">
        <v>5377</v>
      </c>
      <c r="BZ38" s="63" t="s">
        <v>4040</v>
      </c>
      <c r="CA38" s="63" t="s">
        <v>7206</v>
      </c>
      <c r="CB38" s="63" t="s">
        <v>4040</v>
      </c>
      <c r="CC38" s="63" t="s">
        <v>7206</v>
      </c>
      <c r="CD38" s="63" t="s">
        <v>4040</v>
      </c>
      <c r="CE38" s="62"/>
      <c r="CF38" s="64" t="s">
        <v>5043</v>
      </c>
      <c r="CG38" s="64" t="s">
        <v>5043</v>
      </c>
      <c r="CH38" s="64"/>
      <c r="CI38" s="64"/>
      <c r="CJ38" s="64"/>
      <c r="CK38" s="64" t="s">
        <v>4928</v>
      </c>
      <c r="CL38" s="64" t="s">
        <v>4928</v>
      </c>
      <c r="CM38" s="64" t="s">
        <v>4928</v>
      </c>
      <c r="CN38" s="63" t="s">
        <v>8036</v>
      </c>
      <c r="CO38" s="63" t="s">
        <v>8036</v>
      </c>
      <c r="CP38" s="64" t="s">
        <v>1556</v>
      </c>
      <c r="CQ38" s="64" t="s">
        <v>1556</v>
      </c>
      <c r="CR38" s="64" t="s">
        <v>1556</v>
      </c>
      <c r="CS38" s="64"/>
      <c r="CT38" s="64" t="s">
        <v>2119</v>
      </c>
      <c r="CU38" s="64" t="s">
        <v>2119</v>
      </c>
      <c r="CV38" s="64" t="s">
        <v>3833</v>
      </c>
      <c r="CW38" s="65"/>
      <c r="CX38" s="64" t="s">
        <v>960</v>
      </c>
      <c r="CY38" s="64" t="s">
        <v>960</v>
      </c>
      <c r="CZ38" s="64" t="s">
        <v>3833</v>
      </c>
      <c r="DA38" s="62" t="s">
        <v>1411</v>
      </c>
      <c r="DB38" s="62"/>
      <c r="DC38" s="62" t="s">
        <v>1411</v>
      </c>
      <c r="DD38" s="62"/>
      <c r="DE38" s="62" t="s">
        <v>1411</v>
      </c>
      <c r="DF38" s="62" t="s">
        <v>1411</v>
      </c>
      <c r="DG38" s="62" t="s">
        <v>1411</v>
      </c>
      <c r="DH38" s="62" t="s">
        <v>1411</v>
      </c>
      <c r="DI38" s="62" t="s">
        <v>1819</v>
      </c>
      <c r="DJ38" s="62" t="s">
        <v>1819</v>
      </c>
      <c r="DK38" s="62" t="s">
        <v>1819</v>
      </c>
      <c r="DL38" s="62" t="s">
        <v>25</v>
      </c>
      <c r="DM38" s="62" t="s">
        <v>2167</v>
      </c>
      <c r="DN38" s="62" t="s">
        <v>3532</v>
      </c>
      <c r="DO38" s="62" t="s">
        <v>3762</v>
      </c>
      <c r="DP38" s="62" t="s">
        <v>3762</v>
      </c>
      <c r="DQ38" s="62" t="s">
        <v>3157</v>
      </c>
      <c r="DR38" s="62"/>
      <c r="DS38" s="62"/>
      <c r="DT38" s="62"/>
      <c r="DU38" s="62"/>
      <c r="DV38" s="62" t="s">
        <v>2210</v>
      </c>
      <c r="DW38" s="62" t="s">
        <v>2210</v>
      </c>
      <c r="DX38" s="62" t="s">
        <v>1001</v>
      </c>
      <c r="DY38" s="62" t="s">
        <v>1001</v>
      </c>
      <c r="DZ38" s="62" t="s">
        <v>2210</v>
      </c>
      <c r="EA38" s="62" t="s">
        <v>2210</v>
      </c>
      <c r="EB38" s="62" t="s">
        <v>1001</v>
      </c>
      <c r="EC38" s="62" t="s">
        <v>1001</v>
      </c>
      <c r="ED38" s="62" t="s">
        <v>2210</v>
      </c>
      <c r="EE38" s="62" t="s">
        <v>2210</v>
      </c>
      <c r="EF38" s="62" t="s">
        <v>1001</v>
      </c>
      <c r="EG38" s="62" t="s">
        <v>1001</v>
      </c>
      <c r="EH38" s="62" t="s">
        <v>6018</v>
      </c>
      <c r="EI38" s="62" t="s">
        <v>6018</v>
      </c>
      <c r="EJ38" s="62" t="s">
        <v>6018</v>
      </c>
      <c r="EK38" s="62" t="s">
        <v>6018</v>
      </c>
      <c r="EL38" s="62" t="s">
        <v>6018</v>
      </c>
      <c r="EM38" s="62" t="s">
        <v>6018</v>
      </c>
      <c r="EN38" s="62" t="s">
        <v>6018</v>
      </c>
      <c r="EO38" s="62" t="s">
        <v>6018</v>
      </c>
      <c r="EP38" s="66" t="s">
        <v>8077</v>
      </c>
      <c r="EQ38" s="66" t="s">
        <v>2229</v>
      </c>
      <c r="ER38" s="66" t="s">
        <v>8077</v>
      </c>
      <c r="ES38" s="66" t="s">
        <v>2229</v>
      </c>
      <c r="ET38" s="66" t="s">
        <v>2229</v>
      </c>
      <c r="EU38" s="66" t="s">
        <v>2229</v>
      </c>
      <c r="EV38" s="66" t="s">
        <v>4338</v>
      </c>
      <c r="EW38" s="66" t="s">
        <v>4338</v>
      </c>
      <c r="EX38" s="66" t="s">
        <v>4338</v>
      </c>
      <c r="EY38" s="66" t="s">
        <v>4338</v>
      </c>
      <c r="EZ38" s="62" t="s">
        <v>2283</v>
      </c>
      <c r="FA38" s="62" t="s">
        <v>2283</v>
      </c>
      <c r="FB38" s="62" t="s">
        <v>3714</v>
      </c>
      <c r="FC38" s="62" t="s">
        <v>3714</v>
      </c>
      <c r="FD38" s="66" t="s">
        <v>2381</v>
      </c>
      <c r="FE38" s="66" t="s">
        <v>2381</v>
      </c>
      <c r="FF38" s="66" t="s">
        <v>4446</v>
      </c>
      <c r="FG38" s="63" t="s">
        <v>3596</v>
      </c>
      <c r="FH38" s="62"/>
      <c r="FI38" s="63" t="s">
        <v>3596</v>
      </c>
      <c r="FJ38" s="62" t="s">
        <v>450</v>
      </c>
      <c r="FK38" s="62" t="s">
        <v>483</v>
      </c>
      <c r="FL38" s="63"/>
      <c r="FM38" s="63" t="s">
        <v>1121</v>
      </c>
      <c r="FN38" s="63" t="s">
        <v>2466</v>
      </c>
      <c r="FO38" s="63" t="s">
        <v>1121</v>
      </c>
      <c r="FP38" s="63" t="s">
        <v>2466</v>
      </c>
      <c r="FQ38" s="63" t="s">
        <v>1121</v>
      </c>
      <c r="FR38" s="63" t="s">
        <v>2466</v>
      </c>
      <c r="FS38" s="63" t="s">
        <v>3998</v>
      </c>
      <c r="FT38" s="63" t="s">
        <v>2560</v>
      </c>
      <c r="FU38" s="63" t="s">
        <v>2560</v>
      </c>
      <c r="FV38" s="63" t="s">
        <v>2560</v>
      </c>
      <c r="FW38" s="62"/>
      <c r="FX38" s="62" t="s">
        <v>1076</v>
      </c>
      <c r="FY38" s="62" t="s">
        <v>1076</v>
      </c>
      <c r="FZ38" s="62" t="s">
        <v>2725</v>
      </c>
      <c r="GA38" s="62" t="s">
        <v>1314</v>
      </c>
      <c r="GB38" s="62" t="s">
        <v>1076</v>
      </c>
      <c r="GC38" s="62" t="s">
        <v>1076</v>
      </c>
      <c r="GD38" s="62" t="s">
        <v>2801</v>
      </c>
      <c r="GE38" s="62" t="s">
        <v>2801</v>
      </c>
      <c r="GF38" s="62" t="s">
        <v>2801</v>
      </c>
      <c r="GG38" s="62" t="s">
        <v>2801</v>
      </c>
      <c r="GH38" s="62" t="s">
        <v>5162</v>
      </c>
      <c r="GI38" s="62" t="s">
        <v>5162</v>
      </c>
      <c r="GJ38" s="62"/>
      <c r="GK38" s="62"/>
      <c r="GL38" s="62" t="s">
        <v>1355</v>
      </c>
      <c r="GM38" s="62" t="s">
        <v>1355</v>
      </c>
      <c r="GN38" s="62" t="s">
        <v>1355</v>
      </c>
      <c r="GO38" s="62"/>
      <c r="GP38" s="62" t="s">
        <v>1666</v>
      </c>
      <c r="GQ38" s="62" t="s">
        <v>1296</v>
      </c>
      <c r="GR38" s="62"/>
      <c r="GS38" s="62"/>
      <c r="GT38" s="62" t="s">
        <v>1121</v>
      </c>
      <c r="GU38" s="62" t="s">
        <v>1121</v>
      </c>
      <c r="GV38" s="62" t="s">
        <v>1121</v>
      </c>
      <c r="GW38" s="62" t="s">
        <v>1121</v>
      </c>
      <c r="GX38" s="62" t="s">
        <v>3442</v>
      </c>
      <c r="GY38" s="62" t="s">
        <v>3442</v>
      </c>
      <c r="GZ38" s="62" t="s">
        <v>5614</v>
      </c>
      <c r="HA38" s="67"/>
      <c r="HB38" s="67"/>
      <c r="HC38" s="67" t="s">
        <v>1121</v>
      </c>
      <c r="HD38" s="67" t="s">
        <v>1121</v>
      </c>
      <c r="HE38" s="67" t="s">
        <v>1121</v>
      </c>
      <c r="HF38" s="67" t="s">
        <v>1121</v>
      </c>
      <c r="HG38" s="62" t="s">
        <v>5881</v>
      </c>
      <c r="HH38" s="62" t="s">
        <v>5881</v>
      </c>
      <c r="HI38" s="62" t="s">
        <v>2560</v>
      </c>
      <c r="HJ38" s="62" t="s">
        <v>2560</v>
      </c>
      <c r="HK38" s="62" t="s">
        <v>521</v>
      </c>
      <c r="HL38" s="62" t="s">
        <v>521</v>
      </c>
      <c r="HM38" s="62" t="s">
        <v>3276</v>
      </c>
    </row>
    <row r="39" spans="1:221" ht="22.5" customHeight="1">
      <c r="A39" s="44" t="s">
        <v>7405</v>
      </c>
      <c r="B39" s="44"/>
      <c r="C39" s="42" t="s">
        <v>67</v>
      </c>
      <c r="D39" s="42" t="s">
        <v>67</v>
      </c>
      <c r="E39" s="42" t="s">
        <v>67</v>
      </c>
      <c r="F39" s="42" t="s">
        <v>67</v>
      </c>
      <c r="G39" s="42" t="s">
        <v>67</v>
      </c>
      <c r="H39" s="42" t="s">
        <v>67</v>
      </c>
      <c r="I39" s="42" t="s">
        <v>7053</v>
      </c>
      <c r="J39" s="127"/>
      <c r="K39" s="42" t="s">
        <v>67</v>
      </c>
      <c r="L39" s="42" t="s">
        <v>7053</v>
      </c>
      <c r="M39" s="42" t="s">
        <v>67</v>
      </c>
      <c r="N39" s="42" t="s">
        <v>7053</v>
      </c>
      <c r="O39" s="42" t="s">
        <v>67</v>
      </c>
      <c r="P39" s="116"/>
      <c r="Q39" s="42" t="s">
        <v>67</v>
      </c>
      <c r="R39" s="127"/>
      <c r="S39" s="42" t="s">
        <v>67</v>
      </c>
      <c r="T39" s="42" t="s">
        <v>67</v>
      </c>
      <c r="U39" s="42" t="s">
        <v>7053</v>
      </c>
      <c r="V39" s="42" t="s">
        <v>67</v>
      </c>
      <c r="W39" s="42" t="s">
        <v>7053</v>
      </c>
      <c r="X39" s="42" t="s">
        <v>67</v>
      </c>
      <c r="Y39" s="42" t="s">
        <v>7053</v>
      </c>
      <c r="Z39" s="127"/>
      <c r="AA39" s="127"/>
      <c r="AB39" s="127"/>
      <c r="AC39" s="43" t="s">
        <v>67</v>
      </c>
      <c r="AD39" s="43" t="s">
        <v>67</v>
      </c>
      <c r="AE39" s="43" t="s">
        <v>67</v>
      </c>
      <c r="AF39" s="42" t="s">
        <v>67</v>
      </c>
      <c r="AG39" s="42" t="s">
        <v>67</v>
      </c>
      <c r="AH39" s="42" t="s">
        <v>67</v>
      </c>
      <c r="AI39" s="47" t="s">
        <v>67</v>
      </c>
      <c r="AJ39" s="42" t="s">
        <v>8078</v>
      </c>
      <c r="AK39" s="47" t="s">
        <v>67</v>
      </c>
      <c r="AL39" s="42" t="s">
        <v>67</v>
      </c>
      <c r="AM39" s="47" t="s">
        <v>67</v>
      </c>
      <c r="AN39" s="47" t="s">
        <v>67</v>
      </c>
      <c r="AO39" s="42" t="s">
        <v>67</v>
      </c>
      <c r="AP39" s="47" t="s">
        <v>67</v>
      </c>
      <c r="AQ39" s="47" t="s">
        <v>67</v>
      </c>
      <c r="AR39" s="42" t="s">
        <v>7053</v>
      </c>
      <c r="AS39" s="42" t="s">
        <v>67</v>
      </c>
      <c r="AT39" s="42" t="s">
        <v>67</v>
      </c>
      <c r="AU39" s="47" t="s">
        <v>67</v>
      </c>
      <c r="AV39" s="47" t="s">
        <v>67</v>
      </c>
      <c r="AW39" s="42" t="s">
        <v>7053</v>
      </c>
      <c r="AX39" s="42" t="s">
        <v>7053</v>
      </c>
      <c r="AY39" s="42" t="s">
        <v>67</v>
      </c>
      <c r="AZ39" s="42" t="s">
        <v>67</v>
      </c>
      <c r="BA39" s="42" t="s">
        <v>67</v>
      </c>
      <c r="BB39" s="42" t="s">
        <v>67</v>
      </c>
      <c r="BC39" s="42" t="s">
        <v>67</v>
      </c>
      <c r="BD39" s="42" t="s">
        <v>67</v>
      </c>
      <c r="BE39" s="127"/>
      <c r="BF39" s="42" t="s">
        <v>67</v>
      </c>
      <c r="BG39" s="42" t="s">
        <v>7845</v>
      </c>
      <c r="BH39" s="127"/>
      <c r="BI39" s="42" t="s">
        <v>67</v>
      </c>
      <c r="BJ39" s="42" t="s">
        <v>67</v>
      </c>
      <c r="BK39" s="42" t="s">
        <v>67</v>
      </c>
      <c r="BL39" s="42" t="s">
        <v>67</v>
      </c>
      <c r="BM39" s="42" t="s">
        <v>7845</v>
      </c>
      <c r="BN39" s="127"/>
      <c r="BO39" s="42" t="s">
        <v>7845</v>
      </c>
      <c r="BP39" s="42" t="s">
        <v>67</v>
      </c>
      <c r="BQ39" s="42" t="s">
        <v>67</v>
      </c>
      <c r="BR39" s="42" t="s">
        <v>67</v>
      </c>
      <c r="BS39" s="42" t="s">
        <v>67</v>
      </c>
      <c r="BT39" s="42" t="s">
        <v>67</v>
      </c>
      <c r="BU39" s="42" t="s">
        <v>67</v>
      </c>
      <c r="BV39" s="42" t="s">
        <v>67</v>
      </c>
      <c r="BW39" s="42" t="s">
        <v>67</v>
      </c>
      <c r="BX39" s="42" t="s">
        <v>7846</v>
      </c>
      <c r="BY39" s="43" t="s">
        <v>67</v>
      </c>
      <c r="BZ39" s="43" t="s">
        <v>67</v>
      </c>
      <c r="CA39" s="42" t="s">
        <v>7846</v>
      </c>
      <c r="CB39" s="43" t="s">
        <v>67</v>
      </c>
      <c r="CC39" s="42" t="s">
        <v>7846</v>
      </c>
      <c r="CD39" s="43" t="s">
        <v>67</v>
      </c>
      <c r="CE39" s="127"/>
      <c r="CF39" s="42" t="s">
        <v>67</v>
      </c>
      <c r="CG39" s="42" t="s">
        <v>67</v>
      </c>
      <c r="CH39" s="133"/>
      <c r="CI39" s="129"/>
      <c r="CJ39" s="129"/>
      <c r="CK39" s="42" t="s">
        <v>67</v>
      </c>
      <c r="CL39" s="42" t="s">
        <v>67</v>
      </c>
      <c r="CM39" s="42" t="s">
        <v>67</v>
      </c>
      <c r="CN39" s="47" t="s">
        <v>67</v>
      </c>
      <c r="CO39" s="47" t="s">
        <v>67</v>
      </c>
      <c r="CP39" s="42" t="s">
        <v>67</v>
      </c>
      <c r="CQ39" s="42" t="s">
        <v>67</v>
      </c>
      <c r="CR39" s="42" t="s">
        <v>67</v>
      </c>
      <c r="CS39" s="133"/>
      <c r="CT39" s="42" t="s">
        <v>67</v>
      </c>
      <c r="CU39" s="42" t="s">
        <v>67</v>
      </c>
      <c r="CV39" s="42" t="s">
        <v>67</v>
      </c>
      <c r="CW39" s="129"/>
      <c r="CX39" s="42" t="s">
        <v>67</v>
      </c>
      <c r="CY39" s="42" t="s">
        <v>67</v>
      </c>
      <c r="CZ39" s="42" t="s">
        <v>67</v>
      </c>
      <c r="DA39" s="42" t="s">
        <v>67</v>
      </c>
      <c r="DB39" s="127"/>
      <c r="DC39" s="42" t="s">
        <v>67</v>
      </c>
      <c r="DD39" s="127"/>
      <c r="DE39" s="42" t="s">
        <v>67</v>
      </c>
      <c r="DF39" s="42" t="s">
        <v>67</v>
      </c>
      <c r="DG39" s="42" t="s">
        <v>67</v>
      </c>
      <c r="DH39" s="42" t="s">
        <v>67</v>
      </c>
      <c r="DI39" s="127"/>
      <c r="DJ39" s="127"/>
      <c r="DK39" s="127"/>
      <c r="DL39" s="42" t="s">
        <v>3537</v>
      </c>
      <c r="DM39" s="42" t="s">
        <v>67</v>
      </c>
      <c r="DN39" s="47" t="s">
        <v>67</v>
      </c>
      <c r="DO39" s="176" t="s">
        <v>67</v>
      </c>
      <c r="DP39" s="176" t="s">
        <v>67</v>
      </c>
      <c r="DQ39" s="43" t="s">
        <v>67</v>
      </c>
      <c r="DR39" s="127"/>
      <c r="DS39" s="127"/>
      <c r="DT39" s="127"/>
      <c r="DU39" s="127"/>
      <c r="DV39" s="42" t="s">
        <v>67</v>
      </c>
      <c r="DW39" s="42" t="s">
        <v>67</v>
      </c>
      <c r="DX39" s="42" t="s">
        <v>67</v>
      </c>
      <c r="DY39" s="42" t="s">
        <v>67</v>
      </c>
      <c r="DZ39" s="42" t="s">
        <v>67</v>
      </c>
      <c r="EA39" s="42" t="s">
        <v>67</v>
      </c>
      <c r="EB39" s="42" t="s">
        <v>67</v>
      </c>
      <c r="EC39" s="42" t="s">
        <v>67</v>
      </c>
      <c r="ED39" s="42" t="s">
        <v>67</v>
      </c>
      <c r="EE39" s="42" t="s">
        <v>67</v>
      </c>
      <c r="EF39" s="42" t="s">
        <v>67</v>
      </c>
      <c r="EG39" s="42" t="s">
        <v>67</v>
      </c>
      <c r="EH39" s="47" t="s">
        <v>67</v>
      </c>
      <c r="EI39" s="47" t="s">
        <v>67</v>
      </c>
      <c r="EJ39" s="47" t="s">
        <v>67</v>
      </c>
      <c r="EK39" s="47" t="s">
        <v>67</v>
      </c>
      <c r="EL39" s="47" t="s">
        <v>67</v>
      </c>
      <c r="EM39" s="47" t="s">
        <v>67</v>
      </c>
      <c r="EN39" s="47" t="s">
        <v>67</v>
      </c>
      <c r="EO39" s="47" t="s">
        <v>67</v>
      </c>
      <c r="EP39" s="42" t="s">
        <v>8078</v>
      </c>
      <c r="EQ39" s="42" t="s">
        <v>67</v>
      </c>
      <c r="ER39" s="42" t="s">
        <v>8078</v>
      </c>
      <c r="ES39" s="42" t="s">
        <v>67</v>
      </c>
      <c r="ET39" s="42" t="s">
        <v>67</v>
      </c>
      <c r="EU39" s="42" t="s">
        <v>67</v>
      </c>
      <c r="EV39" s="42" t="s">
        <v>67</v>
      </c>
      <c r="EW39" s="42" t="s">
        <v>67</v>
      </c>
      <c r="EX39" s="42" t="s">
        <v>67</v>
      </c>
      <c r="EY39" s="42" t="s">
        <v>67</v>
      </c>
      <c r="EZ39" s="43" t="s">
        <v>300</v>
      </c>
      <c r="FA39" s="43" t="s">
        <v>300</v>
      </c>
      <c r="FB39" s="43" t="s">
        <v>300</v>
      </c>
      <c r="FC39" s="43" t="s">
        <v>300</v>
      </c>
      <c r="FD39" s="42" t="s">
        <v>67</v>
      </c>
      <c r="FE39" s="42" t="s">
        <v>67</v>
      </c>
      <c r="FF39" s="42" t="s">
        <v>67</v>
      </c>
      <c r="FG39" s="42" t="s">
        <v>67</v>
      </c>
      <c r="FH39" s="115"/>
      <c r="FI39" s="47" t="s">
        <v>67</v>
      </c>
      <c r="FJ39" s="127"/>
      <c r="FK39" s="42" t="s">
        <v>67</v>
      </c>
      <c r="FL39" s="127"/>
      <c r="FM39" s="42" t="s">
        <v>67</v>
      </c>
      <c r="FN39" s="42" t="s">
        <v>67</v>
      </c>
      <c r="FO39" s="42" t="s">
        <v>67</v>
      </c>
      <c r="FP39" s="42" t="s">
        <v>67</v>
      </c>
      <c r="FQ39" s="42" t="s">
        <v>67</v>
      </c>
      <c r="FR39" s="42" t="s">
        <v>67</v>
      </c>
      <c r="FS39" s="42" t="s">
        <v>4009</v>
      </c>
      <c r="FT39" s="42" t="s">
        <v>67</v>
      </c>
      <c r="FU39" s="42" t="s">
        <v>67</v>
      </c>
      <c r="FV39" s="42" t="s">
        <v>67</v>
      </c>
      <c r="FW39" s="127"/>
      <c r="FX39" s="42" t="s">
        <v>67</v>
      </c>
      <c r="FY39" s="42" t="s">
        <v>67</v>
      </c>
      <c r="FZ39" s="42" t="s">
        <v>67</v>
      </c>
      <c r="GA39" s="127"/>
      <c r="GB39" s="42" t="s">
        <v>67</v>
      </c>
      <c r="GC39" s="42" t="s">
        <v>67</v>
      </c>
      <c r="GD39" s="42" t="s">
        <v>67</v>
      </c>
      <c r="GE39" s="42" t="s">
        <v>67</v>
      </c>
      <c r="GF39" s="42" t="s">
        <v>67</v>
      </c>
      <c r="GG39" s="42" t="s">
        <v>67</v>
      </c>
      <c r="GH39" s="42" t="s">
        <v>67</v>
      </c>
      <c r="GI39" s="42" t="s">
        <v>67</v>
      </c>
      <c r="GJ39" s="127"/>
      <c r="GK39" s="127"/>
      <c r="GL39" s="42" t="s">
        <v>67</v>
      </c>
      <c r="GM39" s="42" t="s">
        <v>67</v>
      </c>
      <c r="GN39" s="42" t="s">
        <v>67</v>
      </c>
      <c r="GO39" s="127"/>
      <c r="GP39" s="42" t="s">
        <v>67</v>
      </c>
      <c r="GQ39" s="42" t="s">
        <v>5666</v>
      </c>
      <c r="GR39" s="127"/>
      <c r="GS39" s="127"/>
      <c r="GT39" s="42" t="s">
        <v>67</v>
      </c>
      <c r="GU39" s="42" t="s">
        <v>67</v>
      </c>
      <c r="GV39" s="42" t="s">
        <v>67</v>
      </c>
      <c r="GW39" s="42" t="s">
        <v>67</v>
      </c>
      <c r="GX39" s="47" t="s">
        <v>67</v>
      </c>
      <c r="GY39" s="47" t="s">
        <v>67</v>
      </c>
      <c r="GZ39" s="47" t="s">
        <v>67</v>
      </c>
      <c r="HA39" s="127"/>
      <c r="HB39" s="127"/>
      <c r="HC39" s="42" t="s">
        <v>67</v>
      </c>
      <c r="HD39" s="42" t="s">
        <v>67</v>
      </c>
      <c r="HE39" s="42" t="s">
        <v>67</v>
      </c>
      <c r="HF39" s="42" t="s">
        <v>67</v>
      </c>
      <c r="HG39" s="42" t="s">
        <v>7847</v>
      </c>
      <c r="HH39" s="42" t="s">
        <v>7847</v>
      </c>
      <c r="HI39" s="43" t="s">
        <v>3193</v>
      </c>
      <c r="HJ39" s="43" t="s">
        <v>3193</v>
      </c>
      <c r="HK39" s="116"/>
      <c r="HL39" s="42" t="s">
        <v>1240</v>
      </c>
      <c r="HM39" s="47" t="s">
        <v>67</v>
      </c>
    </row>
    <row r="40" spans="1:221" ht="11.25" customHeight="1">
      <c r="A40" s="86" t="s">
        <v>435</v>
      </c>
      <c r="B40" s="86"/>
      <c r="C40" s="62" t="s">
        <v>5498</v>
      </c>
      <c r="D40" s="62" t="s">
        <v>4219</v>
      </c>
      <c r="E40" s="62" t="s">
        <v>6263</v>
      </c>
      <c r="F40" s="62" t="s">
        <v>6266</v>
      </c>
      <c r="G40" s="62" t="s">
        <v>6263</v>
      </c>
      <c r="H40" s="62" t="s">
        <v>4219</v>
      </c>
      <c r="I40" s="62" t="s">
        <v>6322</v>
      </c>
      <c r="J40" s="62"/>
      <c r="K40" s="62" t="s">
        <v>1601</v>
      </c>
      <c r="L40" s="62" t="s">
        <v>6322</v>
      </c>
      <c r="M40" s="62" t="s">
        <v>1601</v>
      </c>
      <c r="N40" s="62" t="s">
        <v>6322</v>
      </c>
      <c r="O40" s="62" t="s">
        <v>1601</v>
      </c>
      <c r="P40" s="63"/>
      <c r="Q40" s="63" t="s">
        <v>683</v>
      </c>
      <c r="R40" s="63"/>
      <c r="S40" s="63" t="s">
        <v>738</v>
      </c>
      <c r="T40" s="63" t="s">
        <v>4721</v>
      </c>
      <c r="U40" s="63" t="s">
        <v>6414</v>
      </c>
      <c r="V40" s="63" t="s">
        <v>4721</v>
      </c>
      <c r="W40" s="63" t="s">
        <v>6414</v>
      </c>
      <c r="X40" s="63" t="s">
        <v>4721</v>
      </c>
      <c r="Y40" s="63" t="s">
        <v>6414</v>
      </c>
      <c r="Z40" s="63"/>
      <c r="AA40" s="63"/>
      <c r="AB40" s="63"/>
      <c r="AC40" s="63" t="s">
        <v>2323</v>
      </c>
      <c r="AD40" s="63" t="s">
        <v>2323</v>
      </c>
      <c r="AE40" s="63" t="s">
        <v>2323</v>
      </c>
      <c r="AF40" s="63" t="s">
        <v>1948</v>
      </c>
      <c r="AG40" s="63" t="s">
        <v>1969</v>
      </c>
      <c r="AH40" s="63" t="s">
        <v>1998</v>
      </c>
      <c r="AI40" s="63"/>
      <c r="AJ40" s="63" t="s">
        <v>3874</v>
      </c>
      <c r="AK40" s="63" t="s">
        <v>3874</v>
      </c>
      <c r="AL40" s="62" t="s">
        <v>6266</v>
      </c>
      <c r="AM40" s="63" t="s">
        <v>5241</v>
      </c>
      <c r="AN40" s="63" t="s">
        <v>5825</v>
      </c>
      <c r="AO40" s="62" t="s">
        <v>6859</v>
      </c>
      <c r="AP40" s="63" t="s">
        <v>5241</v>
      </c>
      <c r="AQ40" s="63" t="s">
        <v>5394</v>
      </c>
      <c r="AR40" s="63" t="s">
        <v>6963</v>
      </c>
      <c r="AS40" s="63"/>
      <c r="AT40" s="63"/>
      <c r="AU40" s="63" t="s">
        <v>2673</v>
      </c>
      <c r="AV40" s="63" t="s">
        <v>2673</v>
      </c>
      <c r="AW40" s="63" t="s">
        <v>1231</v>
      </c>
      <c r="AX40" s="63" t="s">
        <v>1231</v>
      </c>
      <c r="AY40" s="63" t="s">
        <v>1230</v>
      </c>
      <c r="AZ40" s="63" t="s">
        <v>1230</v>
      </c>
      <c r="BA40" s="63" t="s">
        <v>1230</v>
      </c>
      <c r="BB40" s="63" t="s">
        <v>1230</v>
      </c>
      <c r="BC40" s="63" t="s">
        <v>1230</v>
      </c>
      <c r="BD40" s="63" t="s">
        <v>1230</v>
      </c>
      <c r="BE40" s="62"/>
      <c r="BF40" s="62" t="s">
        <v>761</v>
      </c>
      <c r="BG40" s="63" t="s">
        <v>4254</v>
      </c>
      <c r="BH40" s="62"/>
      <c r="BI40" s="62" t="s">
        <v>799</v>
      </c>
      <c r="BJ40" s="62" t="s">
        <v>799</v>
      </c>
      <c r="BK40" s="62" t="s">
        <v>799</v>
      </c>
      <c r="BL40" s="63" t="s">
        <v>4622</v>
      </c>
      <c r="BM40" s="63" t="s">
        <v>4254</v>
      </c>
      <c r="BN40" s="62"/>
      <c r="BO40" s="63" t="s">
        <v>4254</v>
      </c>
      <c r="BP40" s="62" t="s">
        <v>843</v>
      </c>
      <c r="BQ40" s="62" t="s">
        <v>843</v>
      </c>
      <c r="BR40" s="62" t="s">
        <v>4254</v>
      </c>
      <c r="BS40" s="63" t="s">
        <v>4254</v>
      </c>
      <c r="BT40" s="62" t="s">
        <v>902</v>
      </c>
      <c r="BU40" s="62" t="s">
        <v>902</v>
      </c>
      <c r="BV40" s="62" t="s">
        <v>4254</v>
      </c>
      <c r="BW40" s="63" t="s">
        <v>4254</v>
      </c>
      <c r="BX40" s="63" t="s">
        <v>7207</v>
      </c>
      <c r="BY40" s="63" t="s">
        <v>4071</v>
      </c>
      <c r="BZ40" s="63" t="s">
        <v>4071</v>
      </c>
      <c r="CA40" s="63" t="s">
        <v>7207</v>
      </c>
      <c r="CB40" s="63" t="s">
        <v>4071</v>
      </c>
      <c r="CC40" s="63" t="s">
        <v>7211</v>
      </c>
      <c r="CD40" s="63" t="s">
        <v>4041</v>
      </c>
      <c r="CE40" s="62"/>
      <c r="CF40" s="64" t="s">
        <v>5043</v>
      </c>
      <c r="CG40" s="64" t="s">
        <v>5043</v>
      </c>
      <c r="CH40" s="64"/>
      <c r="CI40" s="64"/>
      <c r="CJ40" s="64"/>
      <c r="CK40" s="64" t="s">
        <v>4929</v>
      </c>
      <c r="CL40" s="64" t="s">
        <v>4929</v>
      </c>
      <c r="CM40" s="64" t="s">
        <v>4929</v>
      </c>
      <c r="CN40" s="63" t="s">
        <v>8036</v>
      </c>
      <c r="CO40" s="63" t="s">
        <v>8036</v>
      </c>
      <c r="CP40" s="64" t="s">
        <v>1556</v>
      </c>
      <c r="CQ40" s="64" t="s">
        <v>1556</v>
      </c>
      <c r="CR40" s="64" t="s">
        <v>1556</v>
      </c>
      <c r="CS40" s="64"/>
      <c r="CT40" s="64" t="s">
        <v>2118</v>
      </c>
      <c r="CU40" s="64" t="s">
        <v>2118</v>
      </c>
      <c r="CV40" s="64" t="s">
        <v>3857</v>
      </c>
      <c r="CW40" s="65"/>
      <c r="CX40" s="64" t="s">
        <v>2118</v>
      </c>
      <c r="CY40" s="64" t="s">
        <v>2118</v>
      </c>
      <c r="CZ40" s="64" t="s">
        <v>3857</v>
      </c>
      <c r="DA40" s="62" t="s">
        <v>2161</v>
      </c>
      <c r="DB40" s="62"/>
      <c r="DC40" s="62" t="s">
        <v>2161</v>
      </c>
      <c r="DD40" s="62"/>
      <c r="DE40" s="62" t="s">
        <v>2161</v>
      </c>
      <c r="DF40" s="62" t="s">
        <v>2161</v>
      </c>
      <c r="DG40" s="62" t="s">
        <v>2161</v>
      </c>
      <c r="DH40" s="62" t="s">
        <v>2161</v>
      </c>
      <c r="DI40" s="62"/>
      <c r="DJ40" s="62"/>
      <c r="DK40" s="62"/>
      <c r="DL40" s="62" t="s">
        <v>25</v>
      </c>
      <c r="DM40" s="62" t="s">
        <v>2167</v>
      </c>
      <c r="DN40" s="62" t="s">
        <v>3532</v>
      </c>
      <c r="DO40" s="62" t="s">
        <v>2573</v>
      </c>
      <c r="DP40" s="62" t="s">
        <v>2573</v>
      </c>
      <c r="DQ40" s="62" t="s">
        <v>3158</v>
      </c>
      <c r="DR40" s="62"/>
      <c r="DS40" s="62"/>
      <c r="DT40" s="62"/>
      <c r="DU40" s="62"/>
      <c r="DV40" s="62" t="s">
        <v>2211</v>
      </c>
      <c r="DW40" s="62" t="s">
        <v>2211</v>
      </c>
      <c r="DX40" s="62" t="s">
        <v>2211</v>
      </c>
      <c r="DY40" s="62" t="s">
        <v>2211</v>
      </c>
      <c r="DZ40" s="62" t="s">
        <v>2211</v>
      </c>
      <c r="EA40" s="62" t="s">
        <v>2211</v>
      </c>
      <c r="EB40" s="62" t="s">
        <v>2211</v>
      </c>
      <c r="EC40" s="62" t="s">
        <v>2211</v>
      </c>
      <c r="ED40" s="62" t="s">
        <v>2211</v>
      </c>
      <c r="EE40" s="62" t="s">
        <v>2211</v>
      </c>
      <c r="EF40" s="62" t="s">
        <v>2211</v>
      </c>
      <c r="EG40" s="62" t="s">
        <v>2211</v>
      </c>
      <c r="EH40" s="62" t="s">
        <v>6019</v>
      </c>
      <c r="EI40" s="62" t="s">
        <v>6019</v>
      </c>
      <c r="EJ40" s="62" t="s">
        <v>6019</v>
      </c>
      <c r="EK40" s="62" t="s">
        <v>6019</v>
      </c>
      <c r="EL40" s="62" t="s">
        <v>6019</v>
      </c>
      <c r="EM40" s="62" t="s">
        <v>6019</v>
      </c>
      <c r="EN40" s="62" t="s">
        <v>6019</v>
      </c>
      <c r="EO40" s="62" t="s">
        <v>6019</v>
      </c>
      <c r="EP40" s="66" t="s">
        <v>8079</v>
      </c>
      <c r="EQ40" s="66" t="s">
        <v>2230</v>
      </c>
      <c r="ER40" s="66" t="s">
        <v>8079</v>
      </c>
      <c r="ES40" s="66" t="s">
        <v>2230</v>
      </c>
      <c r="ET40" s="66" t="s">
        <v>2230</v>
      </c>
      <c r="EU40" s="66" t="s">
        <v>2230</v>
      </c>
      <c r="EV40" s="66" t="s">
        <v>4370</v>
      </c>
      <c r="EW40" s="66" t="s">
        <v>4370</v>
      </c>
      <c r="EX40" s="66" t="s">
        <v>4370</v>
      </c>
      <c r="EY40" s="66" t="s">
        <v>4370</v>
      </c>
      <c r="EZ40" s="62" t="s">
        <v>2284</v>
      </c>
      <c r="FA40" s="62" t="s">
        <v>2284</v>
      </c>
      <c r="FB40" s="62" t="s">
        <v>3715</v>
      </c>
      <c r="FC40" s="62" t="s">
        <v>3715</v>
      </c>
      <c r="FD40" s="66" t="s">
        <v>2382</v>
      </c>
      <c r="FE40" s="66" t="s">
        <v>2382</v>
      </c>
      <c r="FF40" s="66" t="s">
        <v>2382</v>
      </c>
      <c r="FG40" s="63" t="s">
        <v>3608</v>
      </c>
      <c r="FH40" s="62"/>
      <c r="FI40" s="63" t="s">
        <v>3609</v>
      </c>
      <c r="FJ40" s="62"/>
      <c r="FK40" s="62" t="s">
        <v>2534</v>
      </c>
      <c r="FL40" s="63"/>
      <c r="FM40" s="63" t="s">
        <v>2465</v>
      </c>
      <c r="FN40" s="63" t="s">
        <v>2465</v>
      </c>
      <c r="FO40" s="63" t="s">
        <v>2465</v>
      </c>
      <c r="FP40" s="63" t="s">
        <v>2465</v>
      </c>
      <c r="FQ40" s="63" t="s">
        <v>2465</v>
      </c>
      <c r="FR40" s="63" t="s">
        <v>2465</v>
      </c>
      <c r="FS40" s="63" t="s">
        <v>3999</v>
      </c>
      <c r="FT40" s="63" t="s">
        <v>1360</v>
      </c>
      <c r="FU40" s="63" t="s">
        <v>1360</v>
      </c>
      <c r="FV40" s="63" t="s">
        <v>1360</v>
      </c>
      <c r="FW40" s="62"/>
      <c r="FX40" s="62" t="s">
        <v>1509</v>
      </c>
      <c r="FY40" s="62" t="s">
        <v>1509</v>
      </c>
      <c r="FZ40" s="62" t="s">
        <v>2726</v>
      </c>
      <c r="GA40" s="62"/>
      <c r="GB40" s="62" t="s">
        <v>1513</v>
      </c>
      <c r="GC40" s="62" t="s">
        <v>1513</v>
      </c>
      <c r="GD40" s="62" t="s">
        <v>2802</v>
      </c>
      <c r="GE40" s="62" t="s">
        <v>2802</v>
      </c>
      <c r="GF40" s="62" t="s">
        <v>2802</v>
      </c>
      <c r="GG40" s="62" t="s">
        <v>2802</v>
      </c>
      <c r="GH40" s="62" t="s">
        <v>5163</v>
      </c>
      <c r="GI40" s="62" t="s">
        <v>5163</v>
      </c>
      <c r="GJ40" s="62"/>
      <c r="GK40" s="62"/>
      <c r="GL40" s="62" t="s">
        <v>2886</v>
      </c>
      <c r="GM40" s="62" t="s">
        <v>2886</v>
      </c>
      <c r="GN40" s="62" t="s">
        <v>2886</v>
      </c>
      <c r="GO40" s="62"/>
      <c r="GP40" s="62" t="s">
        <v>1669</v>
      </c>
      <c r="GQ40" s="62" t="s">
        <v>2934</v>
      </c>
      <c r="GR40" s="62"/>
      <c r="GS40" s="62"/>
      <c r="GT40" s="62" t="s">
        <v>2465</v>
      </c>
      <c r="GU40" s="62" t="s">
        <v>2465</v>
      </c>
      <c r="GV40" s="62" t="s">
        <v>2465</v>
      </c>
      <c r="GW40" s="62" t="s">
        <v>2465</v>
      </c>
      <c r="GX40" s="62" t="s">
        <v>3443</v>
      </c>
      <c r="GY40" s="62" t="s">
        <v>3443</v>
      </c>
      <c r="GZ40" s="62" t="s">
        <v>5615</v>
      </c>
      <c r="HA40" s="67"/>
      <c r="HB40" s="67"/>
      <c r="HC40" s="67" t="s">
        <v>2465</v>
      </c>
      <c r="HD40" s="67" t="s">
        <v>2465</v>
      </c>
      <c r="HE40" s="67" t="s">
        <v>2465</v>
      </c>
      <c r="HF40" s="67" t="s">
        <v>2465</v>
      </c>
      <c r="HG40" s="62" t="s">
        <v>5882</v>
      </c>
      <c r="HH40" s="62" t="s">
        <v>5882</v>
      </c>
      <c r="HI40" s="62" t="s">
        <v>2573</v>
      </c>
      <c r="HJ40" s="62" t="s">
        <v>2573</v>
      </c>
      <c r="HK40" s="62"/>
      <c r="HL40" s="62" t="s">
        <v>524</v>
      </c>
      <c r="HM40" s="62" t="s">
        <v>3277</v>
      </c>
    </row>
    <row r="41" spans="1:221" ht="22.5" customHeight="1">
      <c r="A41" s="165" t="s">
        <v>1909</v>
      </c>
      <c r="B41" s="107"/>
      <c r="C41" s="42" t="s">
        <v>4217</v>
      </c>
      <c r="D41" s="42" t="s">
        <v>4217</v>
      </c>
      <c r="E41" s="42" t="s">
        <v>7848</v>
      </c>
      <c r="F41" s="42" t="s">
        <v>7849</v>
      </c>
      <c r="G41" s="42" t="s">
        <v>7848</v>
      </c>
      <c r="H41" s="42" t="s">
        <v>4217</v>
      </c>
      <c r="I41" s="42" t="s">
        <v>6323</v>
      </c>
      <c r="J41" s="135"/>
      <c r="K41" s="110" t="s">
        <v>67</v>
      </c>
      <c r="L41" s="42" t="s">
        <v>6323</v>
      </c>
      <c r="M41" s="110" t="s">
        <v>67</v>
      </c>
      <c r="N41" s="42" t="s">
        <v>6323</v>
      </c>
      <c r="O41" s="110" t="s">
        <v>67</v>
      </c>
      <c r="P41" s="136"/>
      <c r="Q41" s="110" t="s">
        <v>67</v>
      </c>
      <c r="R41" s="135"/>
      <c r="S41" s="110" t="s">
        <v>67</v>
      </c>
      <c r="T41" s="110" t="s">
        <v>67</v>
      </c>
      <c r="U41" s="42" t="s">
        <v>6323</v>
      </c>
      <c r="V41" s="110" t="s">
        <v>67</v>
      </c>
      <c r="W41" s="42" t="s">
        <v>6323</v>
      </c>
      <c r="X41" s="110" t="s">
        <v>67</v>
      </c>
      <c r="Y41" s="42" t="s">
        <v>6323</v>
      </c>
      <c r="Z41" s="135"/>
      <c r="AA41" s="135"/>
      <c r="AB41" s="135"/>
      <c r="AC41" s="122" t="s">
        <v>67</v>
      </c>
      <c r="AD41" s="122" t="s">
        <v>67</v>
      </c>
      <c r="AE41" s="122" t="s">
        <v>67</v>
      </c>
      <c r="AF41" s="110" t="s">
        <v>67</v>
      </c>
      <c r="AG41" s="110" t="s">
        <v>67</v>
      </c>
      <c r="AH41" s="110" t="s">
        <v>67</v>
      </c>
      <c r="AI41" s="47" t="s">
        <v>67</v>
      </c>
      <c r="AJ41" s="122" t="s">
        <v>7849</v>
      </c>
      <c r="AK41" s="110" t="s">
        <v>2015</v>
      </c>
      <c r="AL41" s="122" t="s">
        <v>7849</v>
      </c>
      <c r="AM41" s="110" t="s">
        <v>5243</v>
      </c>
      <c r="AN41" s="47" t="s">
        <v>67</v>
      </c>
      <c r="AO41" s="110" t="s">
        <v>7054</v>
      </c>
      <c r="AP41" s="110" t="s">
        <v>248</v>
      </c>
      <c r="AQ41" s="110" t="s">
        <v>67</v>
      </c>
      <c r="AR41" s="110" t="s">
        <v>67</v>
      </c>
      <c r="AS41" s="110" t="s">
        <v>67</v>
      </c>
      <c r="AT41" s="110" t="s">
        <v>67</v>
      </c>
      <c r="AU41" s="47" t="s">
        <v>67</v>
      </c>
      <c r="AV41" s="47" t="s">
        <v>67</v>
      </c>
      <c r="AW41" s="122" t="s">
        <v>7055</v>
      </c>
      <c r="AX41" s="122" t="s">
        <v>7055</v>
      </c>
      <c r="AY41" s="110" t="s">
        <v>2015</v>
      </c>
      <c r="AZ41" s="110" t="s">
        <v>2015</v>
      </c>
      <c r="BA41" s="110" t="s">
        <v>2015</v>
      </c>
      <c r="BB41" s="110" t="s">
        <v>2015</v>
      </c>
      <c r="BC41" s="110" t="s">
        <v>2015</v>
      </c>
      <c r="BD41" s="110" t="s">
        <v>2015</v>
      </c>
      <c r="BE41" s="135"/>
      <c r="BF41" s="110" t="s">
        <v>67</v>
      </c>
      <c r="BG41" s="110" t="s">
        <v>67</v>
      </c>
      <c r="BH41" s="135"/>
      <c r="BI41" s="110" t="s">
        <v>2041</v>
      </c>
      <c r="BJ41" s="110" t="s">
        <v>2041</v>
      </c>
      <c r="BK41" s="110" t="s">
        <v>67</v>
      </c>
      <c r="BL41" s="110" t="s">
        <v>67</v>
      </c>
      <c r="BM41" s="110" t="s">
        <v>67</v>
      </c>
      <c r="BN41" s="135"/>
      <c r="BO41" s="110" t="s">
        <v>67</v>
      </c>
      <c r="BP41" s="110" t="s">
        <v>2041</v>
      </c>
      <c r="BQ41" s="110" t="s">
        <v>2041</v>
      </c>
      <c r="BR41" s="110" t="s">
        <v>4255</v>
      </c>
      <c r="BS41" s="110" t="s">
        <v>4255</v>
      </c>
      <c r="BT41" s="110" t="s">
        <v>2041</v>
      </c>
      <c r="BU41" s="110" t="s">
        <v>2041</v>
      </c>
      <c r="BV41" s="110" t="s">
        <v>4255</v>
      </c>
      <c r="BW41" s="110" t="s">
        <v>4255</v>
      </c>
      <c r="BX41" s="110" t="s">
        <v>67</v>
      </c>
      <c r="BY41" s="110" t="s">
        <v>67</v>
      </c>
      <c r="BZ41" s="110" t="s">
        <v>67</v>
      </c>
      <c r="CA41" s="110" t="s">
        <v>67</v>
      </c>
      <c r="CB41" s="110" t="s">
        <v>4068</v>
      </c>
      <c r="CC41" s="110" t="s">
        <v>67</v>
      </c>
      <c r="CD41" s="110" t="s">
        <v>67</v>
      </c>
      <c r="CE41" s="135"/>
      <c r="CF41" s="110" t="s">
        <v>67</v>
      </c>
      <c r="CG41" s="110" t="s">
        <v>67</v>
      </c>
      <c r="CH41" s="137"/>
      <c r="CI41" s="138"/>
      <c r="CJ41" s="138"/>
      <c r="CK41" s="110" t="s">
        <v>67</v>
      </c>
      <c r="CL41" s="110" t="s">
        <v>67</v>
      </c>
      <c r="CM41" s="110" t="s">
        <v>67</v>
      </c>
      <c r="CN41" s="47" t="s">
        <v>67</v>
      </c>
      <c r="CO41" s="47" t="s">
        <v>67</v>
      </c>
      <c r="CP41" s="110" t="s">
        <v>67</v>
      </c>
      <c r="CQ41" s="110" t="s">
        <v>67</v>
      </c>
      <c r="CR41" s="110" t="s">
        <v>67</v>
      </c>
      <c r="CS41" s="137"/>
      <c r="CT41" s="110" t="s">
        <v>67</v>
      </c>
      <c r="CU41" s="110" t="s">
        <v>67</v>
      </c>
      <c r="CV41" s="110" t="s">
        <v>67</v>
      </c>
      <c r="CW41" s="138"/>
      <c r="CX41" s="110" t="s">
        <v>67</v>
      </c>
      <c r="CY41" s="110" t="s">
        <v>67</v>
      </c>
      <c r="CZ41" s="110" t="s">
        <v>67</v>
      </c>
      <c r="DA41" s="110" t="s">
        <v>67</v>
      </c>
      <c r="DB41" s="135"/>
      <c r="DC41" s="110" t="s">
        <v>67</v>
      </c>
      <c r="DD41" s="135"/>
      <c r="DE41" s="110" t="s">
        <v>67</v>
      </c>
      <c r="DF41" s="110" t="s">
        <v>67</v>
      </c>
      <c r="DG41" s="110" t="s">
        <v>67</v>
      </c>
      <c r="DH41" s="110" t="s">
        <v>67</v>
      </c>
      <c r="DI41" s="135"/>
      <c r="DJ41" s="135"/>
      <c r="DK41" s="135"/>
      <c r="DL41" s="42" t="s">
        <v>3537</v>
      </c>
      <c r="DM41" s="110" t="s">
        <v>2015</v>
      </c>
      <c r="DN41" s="110" t="s">
        <v>2015</v>
      </c>
      <c r="DO41" s="110" t="s">
        <v>2015</v>
      </c>
      <c r="DP41" s="110" t="s">
        <v>2015</v>
      </c>
      <c r="DQ41" s="43" t="s">
        <v>67</v>
      </c>
      <c r="DR41" s="135"/>
      <c r="DS41" s="135"/>
      <c r="DT41" s="135"/>
      <c r="DU41" s="135"/>
      <c r="DV41" s="110" t="s">
        <v>67</v>
      </c>
      <c r="DW41" s="110" t="s">
        <v>67</v>
      </c>
      <c r="DX41" s="110" t="s">
        <v>67</v>
      </c>
      <c r="DY41" s="110" t="s">
        <v>67</v>
      </c>
      <c r="DZ41" s="110" t="s">
        <v>67</v>
      </c>
      <c r="EA41" s="110" t="s">
        <v>67</v>
      </c>
      <c r="EB41" s="110" t="s">
        <v>67</v>
      </c>
      <c r="EC41" s="110" t="s">
        <v>67</v>
      </c>
      <c r="ED41" s="110" t="s">
        <v>67</v>
      </c>
      <c r="EE41" s="110" t="s">
        <v>67</v>
      </c>
      <c r="EF41" s="110" t="s">
        <v>67</v>
      </c>
      <c r="EG41" s="110" t="s">
        <v>67</v>
      </c>
      <c r="EH41" s="47" t="s">
        <v>67</v>
      </c>
      <c r="EI41" s="47" t="s">
        <v>67</v>
      </c>
      <c r="EJ41" s="47" t="s">
        <v>67</v>
      </c>
      <c r="EK41" s="47" t="s">
        <v>67</v>
      </c>
      <c r="EL41" s="47" t="s">
        <v>67</v>
      </c>
      <c r="EM41" s="47" t="s">
        <v>67</v>
      </c>
      <c r="EN41" s="47" t="s">
        <v>67</v>
      </c>
      <c r="EO41" s="47" t="s">
        <v>67</v>
      </c>
      <c r="EP41" s="122" t="s">
        <v>8080</v>
      </c>
      <c r="EQ41" s="110" t="s">
        <v>67</v>
      </c>
      <c r="ER41" s="122" t="s">
        <v>8080</v>
      </c>
      <c r="ES41" s="110" t="s">
        <v>67</v>
      </c>
      <c r="ET41" s="110" t="s">
        <v>67</v>
      </c>
      <c r="EU41" s="110" t="s">
        <v>67</v>
      </c>
      <c r="EV41" s="110" t="s">
        <v>4368</v>
      </c>
      <c r="EW41" s="110" t="s">
        <v>4368</v>
      </c>
      <c r="EX41" s="110" t="s">
        <v>4368</v>
      </c>
      <c r="EY41" s="110" t="s">
        <v>4368</v>
      </c>
      <c r="EZ41" s="110" t="s">
        <v>2280</v>
      </c>
      <c r="FA41" s="110" t="s">
        <v>2280</v>
      </c>
      <c r="FB41" s="110" t="s">
        <v>2280</v>
      </c>
      <c r="FC41" s="110" t="s">
        <v>2280</v>
      </c>
      <c r="FD41" s="110" t="s">
        <v>2386</v>
      </c>
      <c r="FE41" s="110" t="s">
        <v>2386</v>
      </c>
      <c r="FF41" s="110" t="s">
        <v>2386</v>
      </c>
      <c r="FG41" s="47" t="s">
        <v>67</v>
      </c>
      <c r="FH41" s="134"/>
      <c r="FI41" s="47" t="s">
        <v>67</v>
      </c>
      <c r="FJ41" s="135"/>
      <c r="FK41" s="110" t="s">
        <v>67</v>
      </c>
      <c r="FL41" s="135"/>
      <c r="FM41" s="110" t="s">
        <v>67</v>
      </c>
      <c r="FN41" s="110" t="s">
        <v>67</v>
      </c>
      <c r="FO41" s="110" t="s">
        <v>67</v>
      </c>
      <c r="FP41" s="110" t="s">
        <v>67</v>
      </c>
      <c r="FQ41" s="110" t="s">
        <v>67</v>
      </c>
      <c r="FR41" s="110" t="s">
        <v>67</v>
      </c>
      <c r="FS41" s="42" t="s">
        <v>4009</v>
      </c>
      <c r="FT41" s="110" t="s">
        <v>2015</v>
      </c>
      <c r="FU41" s="110" t="s">
        <v>67</v>
      </c>
      <c r="FV41" s="110" t="s">
        <v>2015</v>
      </c>
      <c r="FW41" s="135"/>
      <c r="FX41" s="110" t="s">
        <v>67</v>
      </c>
      <c r="FY41" s="110" t="s">
        <v>67</v>
      </c>
      <c r="FZ41" s="110" t="s">
        <v>67</v>
      </c>
      <c r="GA41" s="135"/>
      <c r="GB41" s="110" t="s">
        <v>67</v>
      </c>
      <c r="GC41" s="110" t="s">
        <v>67</v>
      </c>
      <c r="GD41" s="110" t="s">
        <v>67</v>
      </c>
      <c r="GE41" s="110" t="s">
        <v>67</v>
      </c>
      <c r="GF41" s="110" t="s">
        <v>67</v>
      </c>
      <c r="GG41" s="110" t="s">
        <v>67</v>
      </c>
      <c r="GH41" s="110" t="s">
        <v>67</v>
      </c>
      <c r="GI41" s="110" t="s">
        <v>67</v>
      </c>
      <c r="GJ41" s="135"/>
      <c r="GK41" s="135"/>
      <c r="GL41" s="110" t="s">
        <v>2015</v>
      </c>
      <c r="GM41" s="110" t="s">
        <v>67</v>
      </c>
      <c r="GN41" s="110" t="s">
        <v>67</v>
      </c>
      <c r="GO41" s="135"/>
      <c r="GP41" s="110" t="s">
        <v>4543</v>
      </c>
      <c r="GQ41" s="110" t="s">
        <v>67</v>
      </c>
      <c r="GR41" s="135"/>
      <c r="GS41" s="135"/>
      <c r="GT41" s="110" t="s">
        <v>67</v>
      </c>
      <c r="GU41" s="110" t="s">
        <v>67</v>
      </c>
      <c r="GV41" s="110" t="s">
        <v>67</v>
      </c>
      <c r="GW41" s="110" t="s">
        <v>67</v>
      </c>
      <c r="GX41" s="47" t="s">
        <v>67</v>
      </c>
      <c r="GY41" s="47" t="s">
        <v>67</v>
      </c>
      <c r="GZ41" s="108" t="s">
        <v>67</v>
      </c>
      <c r="HA41" s="135"/>
      <c r="HB41" s="135"/>
      <c r="HC41" s="110" t="s">
        <v>67</v>
      </c>
      <c r="HD41" s="110" t="s">
        <v>67</v>
      </c>
      <c r="HE41" s="110" t="s">
        <v>67</v>
      </c>
      <c r="HF41" s="110" t="s">
        <v>67</v>
      </c>
      <c r="HG41" s="108" t="s">
        <v>67</v>
      </c>
      <c r="HH41" s="108" t="s">
        <v>67</v>
      </c>
      <c r="HI41" s="122" t="s">
        <v>67</v>
      </c>
      <c r="HJ41" s="43" t="s">
        <v>3219</v>
      </c>
      <c r="HK41" s="136"/>
      <c r="HL41" s="110" t="s">
        <v>67</v>
      </c>
      <c r="HM41" s="47" t="s">
        <v>67</v>
      </c>
    </row>
    <row r="42" spans="1:221" ht="11.25" customHeight="1">
      <c r="A42" s="86" t="s">
        <v>435</v>
      </c>
      <c r="B42" s="86"/>
      <c r="C42" s="62" t="s">
        <v>5499</v>
      </c>
      <c r="D42" s="62" t="s">
        <v>5499</v>
      </c>
      <c r="E42" s="62" t="s">
        <v>6265</v>
      </c>
      <c r="F42" s="62" t="s">
        <v>6264</v>
      </c>
      <c r="G42" s="62" t="s">
        <v>6265</v>
      </c>
      <c r="H42" s="62" t="s">
        <v>5499</v>
      </c>
      <c r="I42" s="62" t="s">
        <v>6322</v>
      </c>
      <c r="J42" s="62"/>
      <c r="K42" s="62" t="s">
        <v>1601</v>
      </c>
      <c r="L42" s="62" t="s">
        <v>6322</v>
      </c>
      <c r="M42" s="62" t="s">
        <v>1601</v>
      </c>
      <c r="N42" s="62" t="s">
        <v>6322</v>
      </c>
      <c r="O42" s="62" t="s">
        <v>1601</v>
      </c>
      <c r="P42" s="63"/>
      <c r="Q42" s="63" t="s">
        <v>684</v>
      </c>
      <c r="R42" s="63"/>
      <c r="S42" s="63" t="s">
        <v>1937</v>
      </c>
      <c r="T42" s="63" t="s">
        <v>4721</v>
      </c>
      <c r="U42" s="63" t="s">
        <v>6414</v>
      </c>
      <c r="V42" s="63" t="s">
        <v>4721</v>
      </c>
      <c r="W42" s="63" t="s">
        <v>6414</v>
      </c>
      <c r="X42" s="63" t="s">
        <v>4721</v>
      </c>
      <c r="Y42" s="63" t="s">
        <v>6414</v>
      </c>
      <c r="Z42" s="63"/>
      <c r="AA42" s="63"/>
      <c r="AB42" s="63"/>
      <c r="AC42" s="63" t="s">
        <v>2324</v>
      </c>
      <c r="AD42" s="63" t="s">
        <v>2324</v>
      </c>
      <c r="AE42" s="63" t="s">
        <v>2324</v>
      </c>
      <c r="AF42" s="63" t="s">
        <v>1950</v>
      </c>
      <c r="AG42" s="63" t="s">
        <v>1996</v>
      </c>
      <c r="AH42" s="63" t="s">
        <v>1997</v>
      </c>
      <c r="AI42" s="63"/>
      <c r="AJ42" s="63" t="s">
        <v>3875</v>
      </c>
      <c r="AK42" s="63" t="s">
        <v>3875</v>
      </c>
      <c r="AL42" s="62" t="s">
        <v>6264</v>
      </c>
      <c r="AM42" s="63" t="s">
        <v>5242</v>
      </c>
      <c r="AN42" s="63" t="s">
        <v>5825</v>
      </c>
      <c r="AO42" s="62" t="s">
        <v>6862</v>
      </c>
      <c r="AP42" s="63" t="s">
        <v>5242</v>
      </c>
      <c r="AQ42" s="63" t="s">
        <v>5394</v>
      </c>
      <c r="AR42" s="63" t="s">
        <v>6964</v>
      </c>
      <c r="AS42" s="63"/>
      <c r="AT42" s="63"/>
      <c r="AU42" s="63" t="s">
        <v>1509</v>
      </c>
      <c r="AV42" s="63" t="s">
        <v>1509</v>
      </c>
      <c r="AW42" s="63" t="s">
        <v>5027</v>
      </c>
      <c r="AX42" s="63" t="s">
        <v>5027</v>
      </c>
      <c r="AY42" s="63" t="s">
        <v>2014</v>
      </c>
      <c r="AZ42" s="63" t="s">
        <v>2014</v>
      </c>
      <c r="BA42" s="63" t="s">
        <v>2014</v>
      </c>
      <c r="BB42" s="63" t="s">
        <v>2014</v>
      </c>
      <c r="BC42" s="63" t="s">
        <v>2014</v>
      </c>
      <c r="BD42" s="63" t="s">
        <v>2014</v>
      </c>
      <c r="BE42" s="62"/>
      <c r="BF42" s="62" t="s">
        <v>2025</v>
      </c>
      <c r="BG42" s="63" t="s">
        <v>4248</v>
      </c>
      <c r="BH42" s="62"/>
      <c r="BI42" s="62" t="s">
        <v>2040</v>
      </c>
      <c r="BJ42" s="62" t="s">
        <v>2040</v>
      </c>
      <c r="BK42" s="62" t="s">
        <v>4248</v>
      </c>
      <c r="BL42" s="63" t="s">
        <v>4248</v>
      </c>
      <c r="BM42" s="63" t="s">
        <v>4248</v>
      </c>
      <c r="BN42" s="62"/>
      <c r="BO42" s="63" t="s">
        <v>4248</v>
      </c>
      <c r="BP42" s="62" t="s">
        <v>2069</v>
      </c>
      <c r="BQ42" s="62" t="s">
        <v>2069</v>
      </c>
      <c r="BR42" s="62" t="s">
        <v>4249</v>
      </c>
      <c r="BS42" s="63" t="s">
        <v>4249</v>
      </c>
      <c r="BT42" s="62" t="s">
        <v>2068</v>
      </c>
      <c r="BU42" s="62" t="s">
        <v>2068</v>
      </c>
      <c r="BV42" s="62" t="s">
        <v>4249</v>
      </c>
      <c r="BW42" s="63" t="s">
        <v>4249</v>
      </c>
      <c r="BX42" s="63" t="s">
        <v>7208</v>
      </c>
      <c r="BY42" s="63" t="s">
        <v>4067</v>
      </c>
      <c r="BZ42" s="63" t="s">
        <v>4067</v>
      </c>
      <c r="CA42" s="63" t="s">
        <v>7208</v>
      </c>
      <c r="CB42" s="63" t="s">
        <v>4045</v>
      </c>
      <c r="CC42" s="63" t="s">
        <v>7348</v>
      </c>
      <c r="CD42" s="63" t="s">
        <v>4067</v>
      </c>
      <c r="CE42" s="62"/>
      <c r="CF42" s="64" t="s">
        <v>5044</v>
      </c>
      <c r="CG42" s="64" t="s">
        <v>5044</v>
      </c>
      <c r="CH42" s="64"/>
      <c r="CI42" s="64"/>
      <c r="CJ42" s="64"/>
      <c r="CK42" s="64" t="s">
        <v>4930</v>
      </c>
      <c r="CL42" s="64" t="s">
        <v>4930</v>
      </c>
      <c r="CM42" s="64" t="s">
        <v>4930</v>
      </c>
      <c r="CN42" s="63" t="s">
        <v>8037</v>
      </c>
      <c r="CO42" s="63" t="s">
        <v>8037</v>
      </c>
      <c r="CP42" s="64" t="s">
        <v>2104</v>
      </c>
      <c r="CQ42" s="64" t="s">
        <v>2104</v>
      </c>
      <c r="CR42" s="64" t="s">
        <v>2104</v>
      </c>
      <c r="CS42" s="64"/>
      <c r="CT42" s="64" t="s">
        <v>2120</v>
      </c>
      <c r="CU42" s="64" t="s">
        <v>2120</v>
      </c>
      <c r="CV42" s="64" t="s">
        <v>3858</v>
      </c>
      <c r="CW42" s="65"/>
      <c r="CX42" s="64" t="s">
        <v>2120</v>
      </c>
      <c r="CY42" s="64" t="s">
        <v>2120</v>
      </c>
      <c r="CZ42" s="64" t="s">
        <v>3858</v>
      </c>
      <c r="DA42" s="62" t="s">
        <v>1410</v>
      </c>
      <c r="DB42" s="62"/>
      <c r="DC42" s="62" t="s">
        <v>1410</v>
      </c>
      <c r="DD42" s="62"/>
      <c r="DE42" s="62" t="s">
        <v>1410</v>
      </c>
      <c r="DF42" s="62" t="s">
        <v>1410</v>
      </c>
      <c r="DG42" s="62" t="s">
        <v>1410</v>
      </c>
      <c r="DH42" s="62" t="s">
        <v>1410</v>
      </c>
      <c r="DI42" s="62"/>
      <c r="DJ42" s="62"/>
      <c r="DK42" s="62"/>
      <c r="DL42" s="62" t="s">
        <v>25</v>
      </c>
      <c r="DM42" s="62" t="s">
        <v>2167</v>
      </c>
      <c r="DN42" s="62" t="s">
        <v>3532</v>
      </c>
      <c r="DO42" s="62" t="s">
        <v>3764</v>
      </c>
      <c r="DP42" s="62" t="s">
        <v>3764</v>
      </c>
      <c r="DQ42" s="62" t="s">
        <v>3159</v>
      </c>
      <c r="DR42" s="62"/>
      <c r="DS42" s="62"/>
      <c r="DT42" s="62"/>
      <c r="DU42" s="62"/>
      <c r="DV42" s="62" t="s">
        <v>2212</v>
      </c>
      <c r="DW42" s="62" t="s">
        <v>2212</v>
      </c>
      <c r="DX42" s="62" t="s">
        <v>2212</v>
      </c>
      <c r="DY42" s="62" t="s">
        <v>2212</v>
      </c>
      <c r="DZ42" s="62" t="s">
        <v>2212</v>
      </c>
      <c r="EA42" s="62" t="s">
        <v>2212</v>
      </c>
      <c r="EB42" s="62" t="s">
        <v>2212</v>
      </c>
      <c r="EC42" s="62" t="s">
        <v>2212</v>
      </c>
      <c r="ED42" s="62" t="s">
        <v>2212</v>
      </c>
      <c r="EE42" s="62" t="s">
        <v>2212</v>
      </c>
      <c r="EF42" s="62" t="s">
        <v>2212</v>
      </c>
      <c r="EG42" s="62" t="s">
        <v>2212</v>
      </c>
      <c r="EH42" s="62" t="s">
        <v>6020</v>
      </c>
      <c r="EI42" s="62" t="s">
        <v>6020</v>
      </c>
      <c r="EJ42" s="62" t="s">
        <v>6020</v>
      </c>
      <c r="EK42" s="62" t="s">
        <v>6020</v>
      </c>
      <c r="EL42" s="62" t="s">
        <v>6020</v>
      </c>
      <c r="EM42" s="62" t="s">
        <v>6020</v>
      </c>
      <c r="EN42" s="62" t="s">
        <v>6020</v>
      </c>
      <c r="EO42" s="62" t="s">
        <v>6020</v>
      </c>
      <c r="EP42" s="66" t="s">
        <v>8081</v>
      </c>
      <c r="EQ42" s="66" t="s">
        <v>2231</v>
      </c>
      <c r="ER42" s="66" t="s">
        <v>8081</v>
      </c>
      <c r="ES42" s="66" t="s">
        <v>2231</v>
      </c>
      <c r="ET42" s="66" t="s">
        <v>2231</v>
      </c>
      <c r="EU42" s="66" t="s">
        <v>2231</v>
      </c>
      <c r="EV42" s="66" t="s">
        <v>4487</v>
      </c>
      <c r="EW42" s="66" t="s">
        <v>4487</v>
      </c>
      <c r="EX42" s="66" t="s">
        <v>4369</v>
      </c>
      <c r="EY42" s="66" t="s">
        <v>4369</v>
      </c>
      <c r="EZ42" s="62" t="s">
        <v>2279</v>
      </c>
      <c r="FA42" s="62" t="s">
        <v>2279</v>
      </c>
      <c r="FB42" s="62" t="s">
        <v>3664</v>
      </c>
      <c r="FC42" s="62" t="s">
        <v>3664</v>
      </c>
      <c r="FD42" s="66" t="s">
        <v>2387</v>
      </c>
      <c r="FE42" s="66" t="s">
        <v>2387</v>
      </c>
      <c r="FF42" s="66" t="s">
        <v>2383</v>
      </c>
      <c r="FG42" s="63" t="s">
        <v>3598</v>
      </c>
      <c r="FH42" s="62"/>
      <c r="FI42" s="63" t="s">
        <v>3598</v>
      </c>
      <c r="FJ42" s="62"/>
      <c r="FK42" s="62" t="s">
        <v>484</v>
      </c>
      <c r="FL42" s="63"/>
      <c r="FM42" s="63" t="s">
        <v>2467</v>
      </c>
      <c r="FN42" s="63" t="s">
        <v>2467</v>
      </c>
      <c r="FO42" s="63" t="s">
        <v>7726</v>
      </c>
      <c r="FP42" s="63" t="s">
        <v>2467</v>
      </c>
      <c r="FQ42" s="63" t="s">
        <v>7726</v>
      </c>
      <c r="FR42" s="63" t="s">
        <v>2467</v>
      </c>
      <c r="FS42" s="63" t="s">
        <v>4000</v>
      </c>
      <c r="FT42" s="63" t="s">
        <v>2568</v>
      </c>
      <c r="FU42" s="63" t="s">
        <v>2561</v>
      </c>
      <c r="FV42" s="63" t="s">
        <v>2568</v>
      </c>
      <c r="FW42" s="62"/>
      <c r="FX42" s="62" t="s">
        <v>2673</v>
      </c>
      <c r="FY42" s="62" t="s">
        <v>2673</v>
      </c>
      <c r="FZ42" s="62" t="s">
        <v>2727</v>
      </c>
      <c r="GA42" s="62"/>
      <c r="GB42" s="62" t="s">
        <v>1509</v>
      </c>
      <c r="GC42" s="62" t="s">
        <v>1509</v>
      </c>
      <c r="GD42" s="62" t="s">
        <v>2803</v>
      </c>
      <c r="GE42" s="62" t="s">
        <v>2803</v>
      </c>
      <c r="GF42" s="62" t="s">
        <v>2803</v>
      </c>
      <c r="GG42" s="62" t="s">
        <v>2803</v>
      </c>
      <c r="GH42" s="62" t="s">
        <v>5163</v>
      </c>
      <c r="GI42" s="62" t="s">
        <v>5163</v>
      </c>
      <c r="GJ42" s="62"/>
      <c r="GK42" s="62"/>
      <c r="GL42" s="62" t="s">
        <v>2892</v>
      </c>
      <c r="GM42" s="62" t="s">
        <v>2887</v>
      </c>
      <c r="GN42" s="62" t="s">
        <v>2887</v>
      </c>
      <c r="GO42" s="62"/>
      <c r="GP42" s="62" t="s">
        <v>4494</v>
      </c>
      <c r="GQ42" s="62" t="s">
        <v>1297</v>
      </c>
      <c r="GR42" s="62"/>
      <c r="GS42" s="62"/>
      <c r="GT42" s="62" t="s">
        <v>2949</v>
      </c>
      <c r="GU42" s="62" t="s">
        <v>2949</v>
      </c>
      <c r="GV42" s="62" t="s">
        <v>2949</v>
      </c>
      <c r="GW42" s="62" t="s">
        <v>2949</v>
      </c>
      <c r="GX42" s="62" t="s">
        <v>3444</v>
      </c>
      <c r="GY42" s="62" t="s">
        <v>3444</v>
      </c>
      <c r="GZ42" s="62" t="s">
        <v>5616</v>
      </c>
      <c r="HA42" s="67"/>
      <c r="HB42" s="67"/>
      <c r="HC42" s="67" t="s">
        <v>2949</v>
      </c>
      <c r="HD42" s="67" t="s">
        <v>2949</v>
      </c>
      <c r="HE42" s="67" t="s">
        <v>2949</v>
      </c>
      <c r="HF42" s="67" t="s">
        <v>2949</v>
      </c>
      <c r="HG42" s="62" t="s">
        <v>5883</v>
      </c>
      <c r="HH42" s="62" t="s">
        <v>5883</v>
      </c>
      <c r="HI42" s="62" t="s">
        <v>2561</v>
      </c>
      <c r="HJ42" s="62" t="s">
        <v>3218</v>
      </c>
      <c r="HK42" s="62"/>
      <c r="HL42" s="62" t="s">
        <v>522</v>
      </c>
      <c r="HM42" s="62" t="s">
        <v>3278</v>
      </c>
    </row>
    <row r="43" spans="1:221" ht="22.5" customHeight="1">
      <c r="A43" s="44" t="s">
        <v>3041</v>
      </c>
      <c r="B43" s="9"/>
      <c r="C43" s="43"/>
      <c r="D43" s="42"/>
      <c r="E43" s="43"/>
      <c r="F43" s="43"/>
      <c r="G43" s="43"/>
      <c r="H43" s="42"/>
      <c r="I43" s="58"/>
      <c r="J43" s="89"/>
      <c r="K43" s="89"/>
      <c r="L43" s="58"/>
      <c r="M43" s="89"/>
      <c r="N43" s="58"/>
      <c r="O43" s="89"/>
      <c r="P43" s="120"/>
      <c r="Q43" s="58"/>
      <c r="R43" s="59"/>
      <c r="S43" s="58"/>
      <c r="T43" s="58"/>
      <c r="U43" s="58"/>
      <c r="V43" s="58"/>
      <c r="W43" s="58"/>
      <c r="X43" s="58"/>
      <c r="Y43" s="58"/>
      <c r="Z43" s="59"/>
      <c r="AA43" s="59"/>
      <c r="AB43" s="59"/>
      <c r="AC43" s="58"/>
      <c r="AD43" s="58"/>
      <c r="AE43" s="58"/>
      <c r="AF43" s="59"/>
      <c r="AG43" s="59"/>
      <c r="AH43" s="59"/>
      <c r="AI43" s="59"/>
      <c r="AJ43" s="59"/>
      <c r="AK43" s="59"/>
      <c r="AL43" s="43"/>
      <c r="AM43" s="59"/>
      <c r="AN43" s="59" t="s">
        <v>67</v>
      </c>
      <c r="AO43" s="59"/>
      <c r="AP43" s="59"/>
      <c r="AQ43" s="59"/>
      <c r="AR43" s="59"/>
      <c r="AS43" s="59"/>
      <c r="AT43" s="59"/>
      <c r="AU43" s="59"/>
      <c r="AV43" s="59"/>
      <c r="AW43" s="89"/>
      <c r="AX43" s="89"/>
      <c r="AY43" s="89"/>
      <c r="AZ43" s="89"/>
      <c r="BA43" s="89"/>
      <c r="BB43" s="89"/>
      <c r="BC43" s="89"/>
      <c r="BD43" s="89"/>
      <c r="BE43" s="59"/>
      <c r="BF43" s="59"/>
      <c r="BG43" s="89"/>
      <c r="BH43" s="59"/>
      <c r="BI43" s="89"/>
      <c r="BJ43" s="89"/>
      <c r="BK43" s="89"/>
      <c r="BL43" s="42"/>
      <c r="BM43" s="89"/>
      <c r="BN43" s="59"/>
      <c r="BO43" s="89"/>
      <c r="BP43" s="89"/>
      <c r="BQ43" s="89"/>
      <c r="BR43" s="89"/>
      <c r="BS43" s="42"/>
      <c r="BT43" s="89"/>
      <c r="BU43" s="89"/>
      <c r="BV43" s="89"/>
      <c r="BW43" s="42"/>
      <c r="BX43" s="89"/>
      <c r="BY43" s="43"/>
      <c r="BZ43" s="43"/>
      <c r="CA43" s="89"/>
      <c r="CB43" s="43"/>
      <c r="CC43" s="89"/>
      <c r="CD43" s="42"/>
      <c r="CE43" s="59"/>
      <c r="CF43" s="31"/>
      <c r="CG43" s="31"/>
      <c r="CH43" s="31"/>
      <c r="CI43" s="121"/>
      <c r="CJ43" s="117"/>
      <c r="CK43" s="29"/>
      <c r="CL43" s="29"/>
      <c r="CM43" s="29"/>
      <c r="CN43" s="89"/>
      <c r="CO43" s="89"/>
      <c r="CP43" s="117"/>
      <c r="CQ43" s="117"/>
      <c r="CR43" s="51"/>
      <c r="CS43" s="31"/>
      <c r="CT43" s="31"/>
      <c r="CU43" s="31"/>
      <c r="CV43" s="29"/>
      <c r="CW43" s="121"/>
      <c r="CX43" s="31"/>
      <c r="CY43" s="31"/>
      <c r="CZ43" s="29"/>
      <c r="DA43" s="47"/>
      <c r="DB43" s="59"/>
      <c r="DC43" s="59"/>
      <c r="DD43" s="59"/>
      <c r="DE43" s="59"/>
      <c r="DF43" s="59"/>
      <c r="DG43" s="59"/>
      <c r="DH43" s="59"/>
      <c r="DI43" s="59"/>
      <c r="DJ43" s="89"/>
      <c r="DK43" s="89"/>
      <c r="DL43" s="89"/>
      <c r="DM43" s="89"/>
      <c r="DN43" s="89"/>
      <c r="DO43" s="89"/>
      <c r="DP43" s="89"/>
      <c r="DQ43" s="58"/>
      <c r="DR43" s="59"/>
      <c r="DS43" s="59"/>
      <c r="DT43" s="59"/>
      <c r="DU43" s="59"/>
      <c r="DV43" s="59"/>
      <c r="DW43" s="59"/>
      <c r="DX43" s="59"/>
      <c r="DY43" s="59"/>
      <c r="DZ43" s="59"/>
      <c r="EA43" s="59"/>
      <c r="EB43" s="59"/>
      <c r="EC43" s="59"/>
      <c r="ED43" s="59"/>
      <c r="EE43" s="59"/>
      <c r="EF43" s="59"/>
      <c r="EG43" s="59"/>
      <c r="EH43" s="89"/>
      <c r="EI43" s="89"/>
      <c r="EJ43" s="89"/>
      <c r="EK43" s="89"/>
      <c r="EL43" s="89"/>
      <c r="EM43" s="89"/>
      <c r="EN43" s="89"/>
      <c r="EO43" s="89"/>
      <c r="EP43" s="59"/>
      <c r="EQ43" s="59"/>
      <c r="ER43" s="59"/>
      <c r="ES43" s="59"/>
      <c r="ET43" s="59"/>
      <c r="EU43" s="59"/>
      <c r="EV43" s="59"/>
      <c r="EW43" s="59"/>
      <c r="EX43" s="59"/>
      <c r="EY43" s="59"/>
      <c r="EZ43" s="58"/>
      <c r="FA43" s="58"/>
      <c r="FB43" s="58"/>
      <c r="FC43" s="58"/>
      <c r="FD43" s="59"/>
      <c r="FE43" s="59"/>
      <c r="FF43" s="59"/>
      <c r="FG43" s="59"/>
      <c r="FH43" s="59"/>
      <c r="FI43" s="59"/>
      <c r="FJ43" s="59"/>
      <c r="FK43" s="58"/>
      <c r="FL43" s="59"/>
      <c r="FM43" s="59"/>
      <c r="FN43" s="59"/>
      <c r="FO43" s="59"/>
      <c r="FP43" s="59"/>
      <c r="FQ43" s="59"/>
      <c r="FR43" s="59"/>
      <c r="FS43" s="59"/>
      <c r="FT43" s="59"/>
      <c r="FU43" s="59"/>
      <c r="FV43" s="59"/>
      <c r="FW43" s="59"/>
      <c r="FX43" s="59"/>
      <c r="FY43" s="59"/>
      <c r="FZ43" s="59"/>
      <c r="GA43" s="59"/>
      <c r="GB43" s="89"/>
      <c r="GC43" s="89"/>
      <c r="GD43" s="59"/>
      <c r="GE43" s="59"/>
      <c r="GF43" s="59"/>
      <c r="GG43" s="59"/>
      <c r="GH43" s="59"/>
      <c r="GI43" s="59"/>
      <c r="GJ43" s="59"/>
      <c r="GK43" s="59"/>
      <c r="GL43" s="89"/>
      <c r="GM43" s="59"/>
      <c r="GN43" s="59"/>
      <c r="GO43" s="59"/>
      <c r="GP43" s="59"/>
      <c r="GQ43" s="59"/>
      <c r="GR43" s="59"/>
      <c r="GS43" s="59"/>
      <c r="GT43" s="89"/>
      <c r="GU43" s="89"/>
      <c r="GV43" s="89"/>
      <c r="GW43" s="89"/>
      <c r="GX43" s="89"/>
      <c r="GY43" s="89"/>
      <c r="GZ43" s="89"/>
      <c r="HA43" s="59"/>
      <c r="HB43" s="59"/>
      <c r="HC43" s="59"/>
      <c r="HD43" s="59"/>
      <c r="HE43" s="59"/>
      <c r="HF43" s="59"/>
      <c r="HG43" s="89"/>
      <c r="HH43" s="89"/>
      <c r="HI43" s="58"/>
      <c r="HJ43" s="58"/>
      <c r="HK43" s="58"/>
      <c r="HL43" s="58"/>
      <c r="HM43" s="59"/>
    </row>
    <row r="44" spans="1:221" ht="22.5" customHeight="1">
      <c r="A44" s="164" t="s">
        <v>1866</v>
      </c>
      <c r="B44" s="125"/>
      <c r="C44" s="47" t="s">
        <v>67</v>
      </c>
      <c r="D44" s="47" t="s">
        <v>67</v>
      </c>
      <c r="E44" s="47" t="s">
        <v>67</v>
      </c>
      <c r="F44" s="42" t="s">
        <v>6269</v>
      </c>
      <c r="G44" s="47" t="s">
        <v>67</v>
      </c>
      <c r="H44" s="47" t="s">
        <v>67</v>
      </c>
      <c r="I44" s="42" t="s">
        <v>6323</v>
      </c>
      <c r="J44" s="127"/>
      <c r="K44" s="42" t="s">
        <v>67</v>
      </c>
      <c r="L44" s="42" t="s">
        <v>6323</v>
      </c>
      <c r="M44" s="42" t="s">
        <v>67</v>
      </c>
      <c r="N44" s="42" t="s">
        <v>6323</v>
      </c>
      <c r="O44" s="42" t="s">
        <v>67</v>
      </c>
      <c r="P44" s="116"/>
      <c r="Q44" s="42" t="s">
        <v>67</v>
      </c>
      <c r="R44" s="127"/>
      <c r="S44" s="42" t="s">
        <v>67</v>
      </c>
      <c r="T44" s="42" t="s">
        <v>67</v>
      </c>
      <c r="U44" s="42" t="s">
        <v>6323</v>
      </c>
      <c r="V44" s="42" t="s">
        <v>67</v>
      </c>
      <c r="W44" s="42" t="s">
        <v>6323</v>
      </c>
      <c r="X44" s="42" t="s">
        <v>67</v>
      </c>
      <c r="Y44" s="42" t="s">
        <v>6323</v>
      </c>
      <c r="Z44" s="127"/>
      <c r="AA44" s="127"/>
      <c r="AB44" s="127"/>
      <c r="AC44" s="42" t="s">
        <v>67</v>
      </c>
      <c r="AD44" s="42" t="s">
        <v>67</v>
      </c>
      <c r="AE44" s="42" t="s">
        <v>67</v>
      </c>
      <c r="AF44" s="42" t="s">
        <v>67</v>
      </c>
      <c r="AG44" s="42" t="s">
        <v>67</v>
      </c>
      <c r="AH44" s="42" t="s">
        <v>67</v>
      </c>
      <c r="AI44" s="42" t="s">
        <v>67</v>
      </c>
      <c r="AJ44" s="122" t="s">
        <v>6519</v>
      </c>
      <c r="AK44" s="42" t="s">
        <v>2015</v>
      </c>
      <c r="AL44" s="42" t="s">
        <v>5243</v>
      </c>
      <c r="AM44" s="110" t="s">
        <v>5243</v>
      </c>
      <c r="AN44" s="42"/>
      <c r="AO44" s="42" t="s">
        <v>6863</v>
      </c>
      <c r="AP44" s="42" t="s">
        <v>5028</v>
      </c>
      <c r="AQ44" s="110" t="s">
        <v>67</v>
      </c>
      <c r="AR44" s="110" t="s">
        <v>67</v>
      </c>
      <c r="AS44" s="110" t="s">
        <v>67</v>
      </c>
      <c r="AT44" s="110" t="s">
        <v>67</v>
      </c>
      <c r="AU44" s="47" t="s">
        <v>67</v>
      </c>
      <c r="AV44" s="47" t="s">
        <v>67</v>
      </c>
      <c r="AW44" s="42" t="s">
        <v>67</v>
      </c>
      <c r="AX44" s="42" t="s">
        <v>67</v>
      </c>
      <c r="AY44" s="42" t="s">
        <v>67</v>
      </c>
      <c r="AZ44" s="42" t="s">
        <v>67</v>
      </c>
      <c r="BA44" s="42" t="s">
        <v>67</v>
      </c>
      <c r="BB44" s="42" t="s">
        <v>67</v>
      </c>
      <c r="BC44" s="42" t="s">
        <v>67</v>
      </c>
      <c r="BD44" s="42" t="s">
        <v>67</v>
      </c>
      <c r="BE44" s="127"/>
      <c r="BF44" s="42" t="s">
        <v>67</v>
      </c>
      <c r="BG44" s="42" t="s">
        <v>67</v>
      </c>
      <c r="BH44" s="127"/>
      <c r="BI44" s="42" t="s">
        <v>67</v>
      </c>
      <c r="BJ44" s="42" t="s">
        <v>67</v>
      </c>
      <c r="BK44" s="42" t="s">
        <v>67</v>
      </c>
      <c r="BL44" s="42" t="s">
        <v>67</v>
      </c>
      <c r="BM44" s="42" t="s">
        <v>67</v>
      </c>
      <c r="BN44" s="127"/>
      <c r="BO44" s="42" t="s">
        <v>67</v>
      </c>
      <c r="BP44" s="42" t="s">
        <v>67</v>
      </c>
      <c r="BQ44" s="42" t="s">
        <v>67</v>
      </c>
      <c r="BR44" s="42" t="s">
        <v>67</v>
      </c>
      <c r="BS44" s="42" t="s">
        <v>67</v>
      </c>
      <c r="BT44" s="42" t="s">
        <v>67</v>
      </c>
      <c r="BU44" s="42" t="s">
        <v>67</v>
      </c>
      <c r="BV44" s="42" t="s">
        <v>67</v>
      </c>
      <c r="BW44" s="42" t="s">
        <v>67</v>
      </c>
      <c r="BX44" s="42" t="s">
        <v>67</v>
      </c>
      <c r="BY44" s="42" t="s">
        <v>67</v>
      </c>
      <c r="BZ44" s="42" t="s">
        <v>67</v>
      </c>
      <c r="CA44" s="42" t="s">
        <v>67</v>
      </c>
      <c r="CB44" s="42" t="s">
        <v>67</v>
      </c>
      <c r="CC44" s="42" t="s">
        <v>67</v>
      </c>
      <c r="CD44" s="42" t="s">
        <v>67</v>
      </c>
      <c r="CE44" s="127"/>
      <c r="CF44" s="42" t="s">
        <v>2094</v>
      </c>
      <c r="CG44" s="42" t="s">
        <v>2094</v>
      </c>
      <c r="CH44" s="133"/>
      <c r="CI44" s="129"/>
      <c r="CJ44" s="129"/>
      <c r="CK44" s="42" t="s">
        <v>2094</v>
      </c>
      <c r="CL44" s="42" t="s">
        <v>2094</v>
      </c>
      <c r="CM44" s="42" t="s">
        <v>2094</v>
      </c>
      <c r="CN44" s="42" t="s">
        <v>5243</v>
      </c>
      <c r="CO44" s="42" t="s">
        <v>5243</v>
      </c>
      <c r="CP44" s="42" t="s">
        <v>67</v>
      </c>
      <c r="CQ44" s="42" t="s">
        <v>67</v>
      </c>
      <c r="CR44" s="42" t="s">
        <v>67</v>
      </c>
      <c r="CS44" s="133"/>
      <c r="CT44" s="42" t="s">
        <v>2094</v>
      </c>
      <c r="CU44" s="42" t="s">
        <v>2094</v>
      </c>
      <c r="CV44" s="42" t="s">
        <v>2094</v>
      </c>
      <c r="CW44" s="129"/>
      <c r="CX44" s="42" t="s">
        <v>2094</v>
      </c>
      <c r="CY44" s="42" t="s">
        <v>2094</v>
      </c>
      <c r="CZ44" s="42" t="s">
        <v>2094</v>
      </c>
      <c r="DA44" s="42" t="s">
        <v>2094</v>
      </c>
      <c r="DB44" s="127"/>
      <c r="DC44" s="42" t="s">
        <v>2094</v>
      </c>
      <c r="DD44" s="127"/>
      <c r="DE44" s="42" t="s">
        <v>2094</v>
      </c>
      <c r="DF44" s="42" t="s">
        <v>2094</v>
      </c>
      <c r="DG44" s="42" t="s">
        <v>2094</v>
      </c>
      <c r="DH44" s="42" t="s">
        <v>2094</v>
      </c>
      <c r="DI44" s="127"/>
      <c r="DJ44" s="127"/>
      <c r="DK44" s="127"/>
      <c r="DL44" s="42" t="s">
        <v>3537</v>
      </c>
      <c r="DM44" s="42" t="s">
        <v>2094</v>
      </c>
      <c r="DN44" s="42" t="s">
        <v>2094</v>
      </c>
      <c r="DO44" s="47" t="s">
        <v>67</v>
      </c>
      <c r="DP44" s="47" t="s">
        <v>67</v>
      </c>
      <c r="DQ44" s="43" t="s">
        <v>67</v>
      </c>
      <c r="DR44" s="127"/>
      <c r="DS44" s="127"/>
      <c r="DT44" s="127"/>
      <c r="DU44" s="127"/>
      <c r="DV44" s="42" t="s">
        <v>67</v>
      </c>
      <c r="DW44" s="42" t="s">
        <v>67</v>
      </c>
      <c r="DX44" s="42" t="s">
        <v>67</v>
      </c>
      <c r="DY44" s="42" t="s">
        <v>67</v>
      </c>
      <c r="DZ44" s="42" t="s">
        <v>67</v>
      </c>
      <c r="EA44" s="42" t="s">
        <v>67</v>
      </c>
      <c r="EB44" s="42" t="s">
        <v>67</v>
      </c>
      <c r="EC44" s="42" t="s">
        <v>67</v>
      </c>
      <c r="ED44" s="42" t="s">
        <v>67</v>
      </c>
      <c r="EE44" s="42" t="s">
        <v>67</v>
      </c>
      <c r="EF44" s="42" t="s">
        <v>67</v>
      </c>
      <c r="EG44" s="42" t="s">
        <v>67</v>
      </c>
      <c r="EH44" s="47" t="s">
        <v>67</v>
      </c>
      <c r="EI44" s="47" t="s">
        <v>67</v>
      </c>
      <c r="EJ44" s="47" t="s">
        <v>67</v>
      </c>
      <c r="EK44" s="47" t="s">
        <v>67</v>
      </c>
      <c r="EL44" s="47" t="s">
        <v>67</v>
      </c>
      <c r="EM44" s="47" t="s">
        <v>67</v>
      </c>
      <c r="EN44" s="47" t="s">
        <v>67</v>
      </c>
      <c r="EO44" s="47" t="s">
        <v>67</v>
      </c>
      <c r="EP44" s="42" t="s">
        <v>5243</v>
      </c>
      <c r="EQ44" s="42" t="s">
        <v>67</v>
      </c>
      <c r="ER44" s="42" t="s">
        <v>5243</v>
      </c>
      <c r="ES44" s="42" t="s">
        <v>67</v>
      </c>
      <c r="ET44" s="42" t="s">
        <v>67</v>
      </c>
      <c r="EU44" s="42" t="s">
        <v>67</v>
      </c>
      <c r="EV44" s="42" t="s">
        <v>67</v>
      </c>
      <c r="EW44" s="42" t="s">
        <v>67</v>
      </c>
      <c r="EX44" s="42" t="s">
        <v>67</v>
      </c>
      <c r="EY44" s="42" t="s">
        <v>67</v>
      </c>
      <c r="EZ44" s="42" t="s">
        <v>67</v>
      </c>
      <c r="FA44" s="42" t="s">
        <v>67</v>
      </c>
      <c r="FB44" s="42" t="s">
        <v>67</v>
      </c>
      <c r="FC44" s="42" t="s">
        <v>67</v>
      </c>
      <c r="FD44" s="42" t="s">
        <v>67</v>
      </c>
      <c r="FE44" s="42" t="s">
        <v>67</v>
      </c>
      <c r="FF44" s="42" t="s">
        <v>67</v>
      </c>
      <c r="FG44" s="47" t="s">
        <v>67</v>
      </c>
      <c r="FH44" s="115"/>
      <c r="FI44" s="47" t="s">
        <v>67</v>
      </c>
      <c r="FJ44" s="127"/>
      <c r="FK44" s="42" t="s">
        <v>67</v>
      </c>
      <c r="FL44" s="127"/>
      <c r="FM44" s="42" t="s">
        <v>67</v>
      </c>
      <c r="FN44" s="42" t="s">
        <v>67</v>
      </c>
      <c r="FO44" s="42" t="s">
        <v>67</v>
      </c>
      <c r="FP44" s="42" t="s">
        <v>67</v>
      </c>
      <c r="FQ44" s="42" t="s">
        <v>67</v>
      </c>
      <c r="FR44" s="42" t="s">
        <v>67</v>
      </c>
      <c r="FS44" s="42" t="s">
        <v>4009</v>
      </c>
      <c r="FT44" s="42" t="s">
        <v>67</v>
      </c>
      <c r="FU44" s="42" t="s">
        <v>67</v>
      </c>
      <c r="FV44" s="42" t="s">
        <v>67</v>
      </c>
      <c r="FW44" s="127"/>
      <c r="FX44" s="42" t="s">
        <v>2679</v>
      </c>
      <c r="FY44" s="42" t="s">
        <v>2674</v>
      </c>
      <c r="FZ44" s="42" t="s">
        <v>67</v>
      </c>
      <c r="GA44" s="127"/>
      <c r="GB44" s="42" t="s">
        <v>67</v>
      </c>
      <c r="GC44" s="42" t="s">
        <v>67</v>
      </c>
      <c r="GD44" s="42" t="s">
        <v>2806</v>
      </c>
      <c r="GE44" s="42" t="s">
        <v>2806</v>
      </c>
      <c r="GF44" s="42" t="s">
        <v>2806</v>
      </c>
      <c r="GG44" s="42" t="s">
        <v>2806</v>
      </c>
      <c r="GH44" s="42" t="s">
        <v>2806</v>
      </c>
      <c r="GI44" s="42" t="s">
        <v>2806</v>
      </c>
      <c r="GJ44" s="127"/>
      <c r="GK44" s="127"/>
      <c r="GL44" s="42" t="s">
        <v>2888</v>
      </c>
      <c r="GM44" s="42" t="s">
        <v>67</v>
      </c>
      <c r="GN44" s="42" t="s">
        <v>2888</v>
      </c>
      <c r="GO44" s="127"/>
      <c r="GP44" s="42" t="s">
        <v>2094</v>
      </c>
      <c r="GQ44" s="47" t="s">
        <v>67</v>
      </c>
      <c r="GR44" s="127"/>
      <c r="GS44" s="127"/>
      <c r="GT44" s="47" t="s">
        <v>67</v>
      </c>
      <c r="GU44" s="47" t="s">
        <v>67</v>
      </c>
      <c r="GV44" s="47" t="s">
        <v>67</v>
      </c>
      <c r="GW44" s="47" t="s">
        <v>67</v>
      </c>
      <c r="GX44" s="47" t="s">
        <v>67</v>
      </c>
      <c r="GY44" s="47" t="s">
        <v>67</v>
      </c>
      <c r="GZ44" s="47" t="s">
        <v>67</v>
      </c>
      <c r="HA44" s="127"/>
      <c r="HB44" s="127"/>
      <c r="HC44" s="42" t="s">
        <v>67</v>
      </c>
      <c r="HD44" s="42" t="s">
        <v>67</v>
      </c>
      <c r="HE44" s="42" t="s">
        <v>67</v>
      </c>
      <c r="HF44" s="42" t="s">
        <v>67</v>
      </c>
      <c r="HG44" s="47" t="s">
        <v>67</v>
      </c>
      <c r="HH44" s="47" t="s">
        <v>67</v>
      </c>
      <c r="HI44" s="43" t="s">
        <v>67</v>
      </c>
      <c r="HJ44" s="43" t="s">
        <v>67</v>
      </c>
      <c r="HK44" s="116"/>
      <c r="HL44" s="42" t="s">
        <v>2806</v>
      </c>
      <c r="HM44" s="47" t="s">
        <v>67</v>
      </c>
    </row>
    <row r="45" spans="1:221" ht="11.25" customHeight="1">
      <c r="A45" s="123" t="s">
        <v>435</v>
      </c>
      <c r="B45" s="123"/>
      <c r="C45" s="62" t="s">
        <v>5499</v>
      </c>
      <c r="D45" s="62" t="s">
        <v>5499</v>
      </c>
      <c r="E45" s="62" t="s">
        <v>6146</v>
      </c>
      <c r="F45" s="62" t="s">
        <v>6268</v>
      </c>
      <c r="G45" s="62" t="s">
        <v>6146</v>
      </c>
      <c r="H45" s="62" t="s">
        <v>5499</v>
      </c>
      <c r="I45" s="62" t="s">
        <v>6322</v>
      </c>
      <c r="J45" s="111"/>
      <c r="K45" s="111" t="s">
        <v>1601</v>
      </c>
      <c r="L45" s="62" t="s">
        <v>6322</v>
      </c>
      <c r="M45" s="111" t="s">
        <v>1601</v>
      </c>
      <c r="N45" s="62" t="s">
        <v>6322</v>
      </c>
      <c r="O45" s="111" t="s">
        <v>1601</v>
      </c>
      <c r="P45" s="112"/>
      <c r="Q45" s="112" t="s">
        <v>1910</v>
      </c>
      <c r="R45" s="112"/>
      <c r="S45" s="112" t="s">
        <v>1938</v>
      </c>
      <c r="T45" s="63" t="s">
        <v>4721</v>
      </c>
      <c r="U45" s="63" t="s">
        <v>6414</v>
      </c>
      <c r="V45" s="63" t="s">
        <v>4721</v>
      </c>
      <c r="W45" s="63" t="s">
        <v>6414</v>
      </c>
      <c r="X45" s="63" t="s">
        <v>4721</v>
      </c>
      <c r="Y45" s="63" t="s">
        <v>6414</v>
      </c>
      <c r="Z45" s="112"/>
      <c r="AA45" s="112"/>
      <c r="AB45" s="112"/>
      <c r="AC45" s="112" t="s">
        <v>2324</v>
      </c>
      <c r="AD45" s="112" t="s">
        <v>2324</v>
      </c>
      <c r="AE45" s="112" t="s">
        <v>2324</v>
      </c>
      <c r="AF45" s="112" t="s">
        <v>1950</v>
      </c>
      <c r="AG45" s="112" t="s">
        <v>1970</v>
      </c>
      <c r="AH45" s="112" t="s">
        <v>2000</v>
      </c>
      <c r="AI45" s="112"/>
      <c r="AJ45" s="63" t="s">
        <v>3876</v>
      </c>
      <c r="AK45" s="63" t="s">
        <v>3876</v>
      </c>
      <c r="AL45" s="62" t="s">
        <v>6268</v>
      </c>
      <c r="AM45" s="63" t="s">
        <v>5242</v>
      </c>
      <c r="AN45" s="63" t="s">
        <v>5825</v>
      </c>
      <c r="AO45" s="62" t="s">
        <v>6860</v>
      </c>
      <c r="AP45" s="63" t="s">
        <v>5242</v>
      </c>
      <c r="AQ45" s="63" t="s">
        <v>5395</v>
      </c>
      <c r="AR45" s="63" t="s">
        <v>6964</v>
      </c>
      <c r="AS45" s="63"/>
      <c r="AT45" s="63"/>
      <c r="AU45" s="63" t="s">
        <v>1509</v>
      </c>
      <c r="AV45" s="63" t="s">
        <v>1509</v>
      </c>
      <c r="AW45" s="63" t="s">
        <v>5024</v>
      </c>
      <c r="AX45" s="63" t="s">
        <v>5024</v>
      </c>
      <c r="AY45" s="112" t="s">
        <v>2014</v>
      </c>
      <c r="AZ45" s="112" t="s">
        <v>2014</v>
      </c>
      <c r="BA45" s="112" t="s">
        <v>2014</v>
      </c>
      <c r="BB45" s="112" t="s">
        <v>2014</v>
      </c>
      <c r="BC45" s="112" t="s">
        <v>2014</v>
      </c>
      <c r="BD45" s="112" t="s">
        <v>2014</v>
      </c>
      <c r="BE45" s="111"/>
      <c r="BF45" s="111" t="s">
        <v>2026</v>
      </c>
      <c r="BG45" s="63" t="s">
        <v>4248</v>
      </c>
      <c r="BH45" s="111"/>
      <c r="BI45" s="111" t="s">
        <v>2034</v>
      </c>
      <c r="BJ45" s="111" t="s">
        <v>2034</v>
      </c>
      <c r="BK45" s="62" t="s">
        <v>4248</v>
      </c>
      <c r="BL45" s="63" t="s">
        <v>4248</v>
      </c>
      <c r="BM45" s="63" t="s">
        <v>4248</v>
      </c>
      <c r="BN45" s="111"/>
      <c r="BO45" s="63" t="s">
        <v>4248</v>
      </c>
      <c r="BP45" s="111" t="s">
        <v>2053</v>
      </c>
      <c r="BQ45" s="111" t="s">
        <v>2053</v>
      </c>
      <c r="BR45" s="62" t="s">
        <v>4248</v>
      </c>
      <c r="BS45" s="63" t="s">
        <v>4248</v>
      </c>
      <c r="BT45" s="111" t="s">
        <v>2070</v>
      </c>
      <c r="BU45" s="111" t="s">
        <v>2070</v>
      </c>
      <c r="BV45" s="62" t="s">
        <v>4248</v>
      </c>
      <c r="BW45" s="63" t="s">
        <v>4248</v>
      </c>
      <c r="BX45" s="63" t="s">
        <v>7209</v>
      </c>
      <c r="BY45" s="63" t="s">
        <v>4046</v>
      </c>
      <c r="BZ45" s="63" t="s">
        <v>4046</v>
      </c>
      <c r="CA45" s="63" t="s">
        <v>7209</v>
      </c>
      <c r="CB45" s="63" t="s">
        <v>4046</v>
      </c>
      <c r="CC45" s="63" t="s">
        <v>7349</v>
      </c>
      <c r="CD45" s="63" t="s">
        <v>4046</v>
      </c>
      <c r="CE45" s="111"/>
      <c r="CF45" s="113" t="s">
        <v>5045</v>
      </c>
      <c r="CG45" s="113" t="s">
        <v>5045</v>
      </c>
      <c r="CH45" s="113"/>
      <c r="CI45" s="113"/>
      <c r="CJ45" s="113"/>
      <c r="CK45" s="64" t="s">
        <v>4931</v>
      </c>
      <c r="CL45" s="64" t="s">
        <v>4931</v>
      </c>
      <c r="CM45" s="64" t="s">
        <v>4931</v>
      </c>
      <c r="CN45" s="63" t="s">
        <v>8037</v>
      </c>
      <c r="CO45" s="63" t="s">
        <v>8037</v>
      </c>
      <c r="CP45" s="113" t="s">
        <v>2104</v>
      </c>
      <c r="CQ45" s="113" t="s">
        <v>2104</v>
      </c>
      <c r="CR45" s="113" t="s">
        <v>2104</v>
      </c>
      <c r="CS45" s="113"/>
      <c r="CT45" s="113" t="s">
        <v>2121</v>
      </c>
      <c r="CU45" s="113" t="s">
        <v>2121</v>
      </c>
      <c r="CV45" s="113" t="s">
        <v>3859</v>
      </c>
      <c r="CW45" s="124"/>
      <c r="CX45" s="113" t="s">
        <v>2121</v>
      </c>
      <c r="CY45" s="113" t="s">
        <v>2121</v>
      </c>
      <c r="CZ45" s="113" t="s">
        <v>3859</v>
      </c>
      <c r="DA45" s="111" t="s">
        <v>1410</v>
      </c>
      <c r="DB45" s="111"/>
      <c r="DC45" s="111" t="s">
        <v>1410</v>
      </c>
      <c r="DD45" s="111"/>
      <c r="DE45" s="111" t="s">
        <v>1410</v>
      </c>
      <c r="DF45" s="111" t="s">
        <v>1410</v>
      </c>
      <c r="DG45" s="111" t="s">
        <v>1410</v>
      </c>
      <c r="DH45" s="111" t="s">
        <v>1410</v>
      </c>
      <c r="DI45" s="111"/>
      <c r="DJ45" s="111"/>
      <c r="DK45" s="111"/>
      <c r="DL45" s="111" t="s">
        <v>25</v>
      </c>
      <c r="DM45" s="111" t="s">
        <v>2167</v>
      </c>
      <c r="DN45" s="62" t="s">
        <v>3532</v>
      </c>
      <c r="DO45" s="62" t="s">
        <v>3763</v>
      </c>
      <c r="DP45" s="62" t="s">
        <v>3763</v>
      </c>
      <c r="DQ45" s="62" t="s">
        <v>3160</v>
      </c>
      <c r="DR45" s="111"/>
      <c r="DS45" s="111"/>
      <c r="DT45" s="111"/>
      <c r="DU45" s="111"/>
      <c r="DV45" s="111" t="s">
        <v>2213</v>
      </c>
      <c r="DW45" s="111" t="s">
        <v>2213</v>
      </c>
      <c r="DX45" s="111" t="s">
        <v>2213</v>
      </c>
      <c r="DY45" s="111" t="s">
        <v>2213</v>
      </c>
      <c r="DZ45" s="111" t="s">
        <v>2213</v>
      </c>
      <c r="EA45" s="111" t="s">
        <v>2213</v>
      </c>
      <c r="EB45" s="111" t="s">
        <v>2213</v>
      </c>
      <c r="EC45" s="111" t="s">
        <v>2213</v>
      </c>
      <c r="ED45" s="111" t="s">
        <v>2213</v>
      </c>
      <c r="EE45" s="111" t="s">
        <v>2213</v>
      </c>
      <c r="EF45" s="111" t="s">
        <v>2213</v>
      </c>
      <c r="EG45" s="111" t="s">
        <v>2213</v>
      </c>
      <c r="EH45" s="62" t="s">
        <v>6021</v>
      </c>
      <c r="EI45" s="62" t="s">
        <v>6021</v>
      </c>
      <c r="EJ45" s="62" t="s">
        <v>6021</v>
      </c>
      <c r="EK45" s="62" t="s">
        <v>6021</v>
      </c>
      <c r="EL45" s="62" t="s">
        <v>6021</v>
      </c>
      <c r="EM45" s="62" t="s">
        <v>6021</v>
      </c>
      <c r="EN45" s="62" t="s">
        <v>6021</v>
      </c>
      <c r="EO45" s="62" t="s">
        <v>6021</v>
      </c>
      <c r="EP45" s="66" t="s">
        <v>8085</v>
      </c>
      <c r="EQ45" s="118" t="s">
        <v>2231</v>
      </c>
      <c r="ER45" s="66" t="s">
        <v>8085</v>
      </c>
      <c r="ES45" s="118" t="s">
        <v>2231</v>
      </c>
      <c r="ET45" s="118" t="s">
        <v>2231</v>
      </c>
      <c r="EU45" s="118" t="s">
        <v>2231</v>
      </c>
      <c r="EV45" s="66" t="s">
        <v>4339</v>
      </c>
      <c r="EW45" s="66" t="s">
        <v>4339</v>
      </c>
      <c r="EX45" s="66" t="s">
        <v>4339</v>
      </c>
      <c r="EY45" s="66" t="s">
        <v>4339</v>
      </c>
      <c r="EZ45" s="111" t="s">
        <v>2277</v>
      </c>
      <c r="FA45" s="111" t="s">
        <v>2277</v>
      </c>
      <c r="FB45" s="111" t="s">
        <v>3665</v>
      </c>
      <c r="FC45" s="111" t="s">
        <v>3665</v>
      </c>
      <c r="FD45" s="118" t="s">
        <v>2383</v>
      </c>
      <c r="FE45" s="118" t="s">
        <v>2383</v>
      </c>
      <c r="FF45" s="118" t="s">
        <v>4441</v>
      </c>
      <c r="FG45" s="63" t="s">
        <v>3598</v>
      </c>
      <c r="FH45" s="111"/>
      <c r="FI45" s="63" t="s">
        <v>3598</v>
      </c>
      <c r="FJ45" s="111"/>
      <c r="FK45" s="111" t="s">
        <v>484</v>
      </c>
      <c r="FL45" s="112"/>
      <c r="FM45" s="112" t="s">
        <v>1122</v>
      </c>
      <c r="FN45" s="112" t="s">
        <v>1122</v>
      </c>
      <c r="FO45" s="112" t="s">
        <v>1122</v>
      </c>
      <c r="FP45" s="112" t="s">
        <v>1122</v>
      </c>
      <c r="FQ45" s="112" t="s">
        <v>1122</v>
      </c>
      <c r="FR45" s="112" t="s">
        <v>1122</v>
      </c>
      <c r="FS45" s="63" t="s">
        <v>4000</v>
      </c>
      <c r="FT45" s="112" t="s">
        <v>1358</v>
      </c>
      <c r="FU45" s="112" t="s">
        <v>1358</v>
      </c>
      <c r="FV45" s="112" t="s">
        <v>1358</v>
      </c>
      <c r="FW45" s="111"/>
      <c r="FX45" s="111" t="s">
        <v>2673</v>
      </c>
      <c r="FY45" s="111" t="s">
        <v>2673</v>
      </c>
      <c r="FZ45" s="111" t="s">
        <v>2728</v>
      </c>
      <c r="GA45" s="111"/>
      <c r="GB45" s="111" t="s">
        <v>2673</v>
      </c>
      <c r="GC45" s="111" t="s">
        <v>2673</v>
      </c>
      <c r="GD45" s="111" t="s">
        <v>2803</v>
      </c>
      <c r="GE45" s="111" t="s">
        <v>2803</v>
      </c>
      <c r="GF45" s="111" t="s">
        <v>2803</v>
      </c>
      <c r="GG45" s="111" t="s">
        <v>2803</v>
      </c>
      <c r="GH45" s="111" t="s">
        <v>5164</v>
      </c>
      <c r="GI45" s="111" t="s">
        <v>5164</v>
      </c>
      <c r="GJ45" s="111"/>
      <c r="GK45" s="111"/>
      <c r="GL45" s="111" t="s">
        <v>2887</v>
      </c>
      <c r="GM45" s="111" t="s">
        <v>2887</v>
      </c>
      <c r="GN45" s="111" t="s">
        <v>2887</v>
      </c>
      <c r="GO45" s="111"/>
      <c r="GP45" s="111" t="s">
        <v>1665</v>
      </c>
      <c r="GQ45" s="111" t="s">
        <v>2934</v>
      </c>
      <c r="GR45" s="111"/>
      <c r="GS45" s="111"/>
      <c r="GT45" s="111" t="s">
        <v>1122</v>
      </c>
      <c r="GU45" s="111" t="s">
        <v>1122</v>
      </c>
      <c r="GV45" s="111" t="s">
        <v>1122</v>
      </c>
      <c r="GW45" s="111" t="s">
        <v>1122</v>
      </c>
      <c r="GX45" s="62" t="s">
        <v>3444</v>
      </c>
      <c r="GY45" s="62" t="s">
        <v>3444</v>
      </c>
      <c r="GZ45" s="62" t="s">
        <v>5616</v>
      </c>
      <c r="HA45" s="119"/>
      <c r="HB45" s="119"/>
      <c r="HC45" s="119" t="s">
        <v>1122</v>
      </c>
      <c r="HD45" s="119" t="s">
        <v>1122</v>
      </c>
      <c r="HE45" s="119" t="s">
        <v>1122</v>
      </c>
      <c r="HF45" s="119" t="s">
        <v>1122</v>
      </c>
      <c r="HG45" s="62" t="s">
        <v>5884</v>
      </c>
      <c r="HH45" s="62" t="s">
        <v>5884</v>
      </c>
      <c r="HI45" s="62" t="s">
        <v>1358</v>
      </c>
      <c r="HJ45" s="62" t="s">
        <v>1358</v>
      </c>
      <c r="HK45" s="111"/>
      <c r="HL45" s="111" t="s">
        <v>522</v>
      </c>
      <c r="HM45" s="62" t="s">
        <v>3278</v>
      </c>
    </row>
    <row r="46" spans="1:221" ht="22.5" customHeight="1">
      <c r="A46" s="164" t="s">
        <v>1912</v>
      </c>
      <c r="B46" s="125"/>
      <c r="C46" s="42" t="s">
        <v>25</v>
      </c>
      <c r="D46" s="42" t="s">
        <v>25</v>
      </c>
      <c r="E46" s="42" t="s">
        <v>25</v>
      </c>
      <c r="F46" s="42" t="s">
        <v>6269</v>
      </c>
      <c r="G46" s="42" t="s">
        <v>25</v>
      </c>
      <c r="H46" s="42" t="s">
        <v>25</v>
      </c>
      <c r="I46" s="42" t="s">
        <v>6323</v>
      </c>
      <c r="J46" s="127"/>
      <c r="K46" s="42" t="s">
        <v>1890</v>
      </c>
      <c r="L46" s="42" t="s">
        <v>6323</v>
      </c>
      <c r="M46" s="42" t="s">
        <v>1890</v>
      </c>
      <c r="N46" s="42" t="s">
        <v>6323</v>
      </c>
      <c r="O46" s="42" t="s">
        <v>1890</v>
      </c>
      <c r="P46" s="116"/>
      <c r="Q46" s="42" t="s">
        <v>1913</v>
      </c>
      <c r="R46" s="127"/>
      <c r="S46" s="42" t="s">
        <v>1913</v>
      </c>
      <c r="T46" s="42" t="s">
        <v>2037</v>
      </c>
      <c r="U46" s="42" t="s">
        <v>2037</v>
      </c>
      <c r="V46" s="42" t="s">
        <v>2037</v>
      </c>
      <c r="W46" s="42" t="s">
        <v>2037</v>
      </c>
      <c r="X46" s="42" t="s">
        <v>2037</v>
      </c>
      <c r="Y46" s="42" t="s">
        <v>2037</v>
      </c>
      <c r="Z46" s="127"/>
      <c r="AA46" s="127"/>
      <c r="AB46" s="127"/>
      <c r="AC46" s="42" t="s">
        <v>25</v>
      </c>
      <c r="AD46" s="42" t="s">
        <v>25</v>
      </c>
      <c r="AE46" s="42" t="s">
        <v>25</v>
      </c>
      <c r="AF46" s="42" t="s">
        <v>67</v>
      </c>
      <c r="AG46" s="42" t="s">
        <v>1890</v>
      </c>
      <c r="AH46" s="42" t="s">
        <v>1890</v>
      </c>
      <c r="AI46" s="42" t="s">
        <v>5244</v>
      </c>
      <c r="AJ46" s="42" t="s">
        <v>25</v>
      </c>
      <c r="AK46" s="42" t="s">
        <v>25</v>
      </c>
      <c r="AL46" s="42" t="s">
        <v>6269</v>
      </c>
      <c r="AM46" s="42" t="s">
        <v>5244</v>
      </c>
      <c r="AN46" s="42" t="s">
        <v>67</v>
      </c>
      <c r="AO46" s="42" t="s">
        <v>5028</v>
      </c>
      <c r="AP46" s="42" t="s">
        <v>5028</v>
      </c>
      <c r="AQ46" s="42" t="s">
        <v>67</v>
      </c>
      <c r="AR46" s="110" t="s">
        <v>67</v>
      </c>
      <c r="AS46" s="110" t="s">
        <v>67</v>
      </c>
      <c r="AT46" s="110" t="s">
        <v>67</v>
      </c>
      <c r="AU46" s="42" t="s">
        <v>25</v>
      </c>
      <c r="AV46" s="42" t="s">
        <v>25</v>
      </c>
      <c r="AW46" s="42" t="s">
        <v>5028</v>
      </c>
      <c r="AX46" s="42" t="s">
        <v>5028</v>
      </c>
      <c r="AY46" s="42" t="s">
        <v>25</v>
      </c>
      <c r="AZ46" s="42" t="s">
        <v>25</v>
      </c>
      <c r="BA46" s="42" t="s">
        <v>25</v>
      </c>
      <c r="BB46" s="42" t="s">
        <v>25</v>
      </c>
      <c r="BC46" s="42" t="s">
        <v>25</v>
      </c>
      <c r="BD46" s="42" t="s">
        <v>25</v>
      </c>
      <c r="BE46" s="127"/>
      <c r="BF46" s="42" t="s">
        <v>25</v>
      </c>
      <c r="BG46" s="42" t="s">
        <v>67</v>
      </c>
      <c r="BH46" s="127"/>
      <c r="BI46" s="42" t="s">
        <v>2037</v>
      </c>
      <c r="BJ46" s="42" t="s">
        <v>2037</v>
      </c>
      <c r="BK46" s="42" t="s">
        <v>2037</v>
      </c>
      <c r="BL46" s="42" t="s">
        <v>2037</v>
      </c>
      <c r="BM46" s="42" t="s">
        <v>67</v>
      </c>
      <c r="BN46" s="127"/>
      <c r="BO46" s="42" t="s">
        <v>67</v>
      </c>
      <c r="BP46" s="42" t="s">
        <v>2037</v>
      </c>
      <c r="BQ46" s="42" t="s">
        <v>2037</v>
      </c>
      <c r="BR46" s="42" t="s">
        <v>2037</v>
      </c>
      <c r="BS46" s="42" t="s">
        <v>2037</v>
      </c>
      <c r="BT46" s="42" t="s">
        <v>2037</v>
      </c>
      <c r="BU46" s="42" t="s">
        <v>2037</v>
      </c>
      <c r="BV46" s="42" t="s">
        <v>2037</v>
      </c>
      <c r="BW46" s="42" t="s">
        <v>2037</v>
      </c>
      <c r="BX46" s="42" t="s">
        <v>25</v>
      </c>
      <c r="BY46" s="42" t="s">
        <v>4047</v>
      </c>
      <c r="BZ46" s="42" t="s">
        <v>4047</v>
      </c>
      <c r="CA46" s="42" t="s">
        <v>67</v>
      </c>
      <c r="CB46" s="42" t="s">
        <v>4047</v>
      </c>
      <c r="CC46" s="42" t="s">
        <v>25</v>
      </c>
      <c r="CD46" s="42" t="s">
        <v>4047</v>
      </c>
      <c r="CE46" s="127"/>
      <c r="CF46" s="42" t="s">
        <v>67</v>
      </c>
      <c r="CG46" s="42" t="s">
        <v>67</v>
      </c>
      <c r="CH46" s="133"/>
      <c r="CI46" s="129"/>
      <c r="CJ46" s="129"/>
      <c r="CK46" s="42" t="s">
        <v>67</v>
      </c>
      <c r="CL46" s="42" t="s">
        <v>67</v>
      </c>
      <c r="CM46" s="42" t="s">
        <v>67</v>
      </c>
      <c r="CN46" s="42" t="s">
        <v>7880</v>
      </c>
      <c r="CO46" s="42" t="s">
        <v>7880</v>
      </c>
      <c r="CP46" s="42" t="s">
        <v>25</v>
      </c>
      <c r="CQ46" s="42" t="s">
        <v>25</v>
      </c>
      <c r="CR46" s="42" t="s">
        <v>25</v>
      </c>
      <c r="CS46" s="133"/>
      <c r="CT46" s="42" t="s">
        <v>25</v>
      </c>
      <c r="CU46" s="42" t="s">
        <v>25</v>
      </c>
      <c r="CV46" s="42" t="s">
        <v>25</v>
      </c>
      <c r="CW46" s="129"/>
      <c r="CX46" s="42" t="s">
        <v>25</v>
      </c>
      <c r="CY46" s="42" t="s">
        <v>25</v>
      </c>
      <c r="CZ46" s="42" t="s">
        <v>25</v>
      </c>
      <c r="DA46" s="42" t="s">
        <v>25</v>
      </c>
      <c r="DB46" s="127"/>
      <c r="DC46" s="42" t="s">
        <v>25</v>
      </c>
      <c r="DD46" s="127"/>
      <c r="DE46" s="42" t="s">
        <v>25</v>
      </c>
      <c r="DF46" s="42" t="s">
        <v>4537</v>
      </c>
      <c r="DG46" s="42" t="s">
        <v>25</v>
      </c>
      <c r="DH46" s="42" t="s">
        <v>4537</v>
      </c>
      <c r="DI46" s="127"/>
      <c r="DJ46" s="127"/>
      <c r="DK46" s="127"/>
      <c r="DL46" s="42" t="s">
        <v>25</v>
      </c>
      <c r="DM46" s="42" t="s">
        <v>67</v>
      </c>
      <c r="DN46" s="42" t="s">
        <v>25</v>
      </c>
      <c r="DO46" s="42" t="s">
        <v>3771</v>
      </c>
      <c r="DP46" s="42" t="s">
        <v>3771</v>
      </c>
      <c r="DQ46" s="43" t="s">
        <v>25</v>
      </c>
      <c r="DR46" s="127"/>
      <c r="DS46" s="127"/>
      <c r="DT46" s="127"/>
      <c r="DU46" s="127"/>
      <c r="DV46" s="42" t="s">
        <v>25</v>
      </c>
      <c r="DW46" s="42" t="s">
        <v>25</v>
      </c>
      <c r="DX46" s="42" t="s">
        <v>25</v>
      </c>
      <c r="DY46" s="42" t="s">
        <v>25</v>
      </c>
      <c r="DZ46" s="42" t="s">
        <v>25</v>
      </c>
      <c r="EA46" s="42" t="s">
        <v>25</v>
      </c>
      <c r="EB46" s="42" t="s">
        <v>25</v>
      </c>
      <c r="EC46" s="42" t="s">
        <v>25</v>
      </c>
      <c r="ED46" s="42" t="s">
        <v>25</v>
      </c>
      <c r="EE46" s="42" t="s">
        <v>25</v>
      </c>
      <c r="EF46" s="42" t="s">
        <v>25</v>
      </c>
      <c r="EG46" s="42" t="s">
        <v>25</v>
      </c>
      <c r="EH46" s="42" t="s">
        <v>25</v>
      </c>
      <c r="EI46" s="42" t="s">
        <v>25</v>
      </c>
      <c r="EJ46" s="42" t="s">
        <v>25</v>
      </c>
      <c r="EK46" s="42" t="s">
        <v>25</v>
      </c>
      <c r="EL46" s="42" t="s">
        <v>25</v>
      </c>
      <c r="EM46" s="42" t="s">
        <v>25</v>
      </c>
      <c r="EN46" s="42" t="s">
        <v>25</v>
      </c>
      <c r="EO46" s="42" t="s">
        <v>25</v>
      </c>
      <c r="EP46" s="42" t="s">
        <v>8084</v>
      </c>
      <c r="EQ46" s="42" t="s">
        <v>25</v>
      </c>
      <c r="ER46" s="42" t="s">
        <v>8084</v>
      </c>
      <c r="ES46" s="42" t="s">
        <v>25</v>
      </c>
      <c r="ET46" s="42" t="s">
        <v>25</v>
      </c>
      <c r="EU46" s="42" t="s">
        <v>25</v>
      </c>
      <c r="EV46" s="42" t="s">
        <v>25</v>
      </c>
      <c r="EW46" s="42" t="s">
        <v>25</v>
      </c>
      <c r="EX46" s="42" t="s">
        <v>25</v>
      </c>
      <c r="EY46" s="42" t="s">
        <v>25</v>
      </c>
      <c r="EZ46" s="42" t="s">
        <v>25</v>
      </c>
      <c r="FA46" s="42" t="s">
        <v>25</v>
      </c>
      <c r="FB46" s="42" t="s">
        <v>25</v>
      </c>
      <c r="FC46" s="42" t="s">
        <v>25</v>
      </c>
      <c r="FD46" s="42" t="s">
        <v>25</v>
      </c>
      <c r="FE46" s="42" t="s">
        <v>25</v>
      </c>
      <c r="FF46" s="42" t="s">
        <v>4444</v>
      </c>
      <c r="FG46" s="42" t="s">
        <v>25</v>
      </c>
      <c r="FH46" s="115"/>
      <c r="FI46" s="42" t="s">
        <v>25</v>
      </c>
      <c r="FJ46" s="127"/>
      <c r="FK46" s="42" t="s">
        <v>25</v>
      </c>
      <c r="FL46" s="127"/>
      <c r="FM46" s="42" t="s">
        <v>25</v>
      </c>
      <c r="FN46" s="42" t="s">
        <v>25</v>
      </c>
      <c r="FO46" s="42" t="s">
        <v>7727</v>
      </c>
      <c r="FP46" s="42" t="s">
        <v>7727</v>
      </c>
      <c r="FQ46" s="42" t="s">
        <v>7727</v>
      </c>
      <c r="FR46" s="42" t="s">
        <v>7727</v>
      </c>
      <c r="FS46" s="42" t="s">
        <v>25</v>
      </c>
      <c r="FT46" s="42" t="s">
        <v>25</v>
      </c>
      <c r="FU46" s="42" t="s">
        <v>25</v>
      </c>
      <c r="FV46" s="42" t="s">
        <v>25</v>
      </c>
      <c r="FW46" s="127"/>
      <c r="FX46" s="42" t="s">
        <v>2679</v>
      </c>
      <c r="FY46" s="42" t="s">
        <v>2674</v>
      </c>
      <c r="FZ46" s="42" t="s">
        <v>25</v>
      </c>
      <c r="GA46" s="127"/>
      <c r="GB46" s="42" t="s">
        <v>25</v>
      </c>
      <c r="GC46" s="42" t="s">
        <v>25</v>
      </c>
      <c r="GD46" s="42" t="s">
        <v>2807</v>
      </c>
      <c r="GE46" s="42" t="s">
        <v>2807</v>
      </c>
      <c r="GF46" s="42" t="s">
        <v>2807</v>
      </c>
      <c r="GG46" s="42" t="s">
        <v>2807</v>
      </c>
      <c r="GH46" s="42" t="s">
        <v>2807</v>
      </c>
      <c r="GI46" s="42" t="s">
        <v>2807</v>
      </c>
      <c r="GJ46" s="127"/>
      <c r="GK46" s="127"/>
      <c r="GL46" s="42" t="s">
        <v>2888</v>
      </c>
      <c r="GM46" s="42" t="s">
        <v>25</v>
      </c>
      <c r="GN46" s="42" t="s">
        <v>2888</v>
      </c>
      <c r="GO46" s="127"/>
      <c r="GP46" s="42" t="s">
        <v>25</v>
      </c>
      <c r="GQ46" s="42" t="s">
        <v>2935</v>
      </c>
      <c r="GR46" s="127"/>
      <c r="GS46" s="127"/>
      <c r="GT46" s="47" t="s">
        <v>25</v>
      </c>
      <c r="GU46" s="47" t="s">
        <v>25</v>
      </c>
      <c r="GV46" s="47" t="s">
        <v>25</v>
      </c>
      <c r="GW46" s="47" t="s">
        <v>25</v>
      </c>
      <c r="GX46" s="47" t="s">
        <v>25</v>
      </c>
      <c r="GY46" s="47" t="s">
        <v>25</v>
      </c>
      <c r="GZ46" s="47" t="s">
        <v>67</v>
      </c>
      <c r="HA46" s="127"/>
      <c r="HB46" s="127"/>
      <c r="HC46" s="47" t="s">
        <v>25</v>
      </c>
      <c r="HD46" s="47" t="s">
        <v>25</v>
      </c>
      <c r="HE46" s="47" t="s">
        <v>25</v>
      </c>
      <c r="HF46" s="47" t="s">
        <v>25</v>
      </c>
      <c r="HG46" s="47" t="s">
        <v>25</v>
      </c>
      <c r="HH46" s="47" t="s">
        <v>25</v>
      </c>
      <c r="HI46" s="43" t="s">
        <v>25</v>
      </c>
      <c r="HJ46" s="43" t="s">
        <v>25</v>
      </c>
      <c r="HK46" s="116"/>
      <c r="HL46" s="47" t="s">
        <v>67</v>
      </c>
      <c r="HM46" s="47" t="s">
        <v>25</v>
      </c>
    </row>
    <row r="47" spans="1:221" ht="11.25" customHeight="1">
      <c r="A47" s="86" t="s">
        <v>435</v>
      </c>
      <c r="B47" s="86"/>
      <c r="C47" s="62" t="s">
        <v>25</v>
      </c>
      <c r="D47" s="62" t="s">
        <v>25</v>
      </c>
      <c r="E47" s="62" t="s">
        <v>6146</v>
      </c>
      <c r="F47" s="62" t="s">
        <v>6268</v>
      </c>
      <c r="G47" s="62" t="s">
        <v>6146</v>
      </c>
      <c r="H47" s="62" t="s">
        <v>25</v>
      </c>
      <c r="I47" s="62" t="s">
        <v>6322</v>
      </c>
      <c r="J47" s="62"/>
      <c r="K47" s="62" t="s">
        <v>1601</v>
      </c>
      <c r="L47" s="62" t="s">
        <v>6322</v>
      </c>
      <c r="M47" s="62" t="s">
        <v>1601</v>
      </c>
      <c r="N47" s="62" t="s">
        <v>6322</v>
      </c>
      <c r="O47" s="62" t="s">
        <v>1601</v>
      </c>
      <c r="P47" s="63"/>
      <c r="Q47" s="63" t="s">
        <v>1942</v>
      </c>
      <c r="R47" s="63"/>
      <c r="S47" s="63" t="s">
        <v>1941</v>
      </c>
      <c r="T47" s="63" t="s">
        <v>4721</v>
      </c>
      <c r="U47" s="63" t="s">
        <v>6414</v>
      </c>
      <c r="V47" s="63" t="s">
        <v>4721</v>
      </c>
      <c r="W47" s="63" t="s">
        <v>6414</v>
      </c>
      <c r="X47" s="63" t="s">
        <v>4721</v>
      </c>
      <c r="Y47" s="63" t="s">
        <v>6414</v>
      </c>
      <c r="Z47" s="63"/>
      <c r="AA47" s="63"/>
      <c r="AB47" s="63"/>
      <c r="AC47" s="63" t="s">
        <v>25</v>
      </c>
      <c r="AD47" s="63" t="s">
        <v>25</v>
      </c>
      <c r="AE47" s="63" t="s">
        <v>25</v>
      </c>
      <c r="AF47" s="63" t="s">
        <v>1950</v>
      </c>
      <c r="AG47" s="63" t="s">
        <v>1969</v>
      </c>
      <c r="AH47" s="63" t="s">
        <v>1998</v>
      </c>
      <c r="AI47" s="63"/>
      <c r="AJ47" s="63" t="s">
        <v>25</v>
      </c>
      <c r="AK47" s="63" t="s">
        <v>25</v>
      </c>
      <c r="AL47" s="62" t="s">
        <v>6268</v>
      </c>
      <c r="AM47" s="63" t="s">
        <v>5242</v>
      </c>
      <c r="AN47" s="63" t="s">
        <v>5825</v>
      </c>
      <c r="AO47" s="62" t="s">
        <v>6860</v>
      </c>
      <c r="AP47" s="63" t="s">
        <v>5242</v>
      </c>
      <c r="AQ47" s="63" t="s">
        <v>5396</v>
      </c>
      <c r="AR47" s="63" t="s">
        <v>6964</v>
      </c>
      <c r="AS47" s="63"/>
      <c r="AT47" s="63"/>
      <c r="AU47" s="63" t="s">
        <v>25</v>
      </c>
      <c r="AV47" s="63" t="s">
        <v>25</v>
      </c>
      <c r="AW47" s="63" t="s">
        <v>5023</v>
      </c>
      <c r="AX47" s="63" t="s">
        <v>5023</v>
      </c>
      <c r="AY47" s="63" t="s">
        <v>25</v>
      </c>
      <c r="AZ47" s="63" t="s">
        <v>25</v>
      </c>
      <c r="BA47" s="63" t="s">
        <v>25</v>
      </c>
      <c r="BB47" s="63" t="s">
        <v>25</v>
      </c>
      <c r="BC47" s="63" t="s">
        <v>25</v>
      </c>
      <c r="BD47" s="63" t="s">
        <v>25</v>
      </c>
      <c r="BE47" s="62"/>
      <c r="BF47" s="63" t="s">
        <v>25</v>
      </c>
      <c r="BG47" s="63" t="s">
        <v>4248</v>
      </c>
      <c r="BH47" s="62"/>
      <c r="BI47" s="62" t="s">
        <v>2036</v>
      </c>
      <c r="BJ47" s="62" t="s">
        <v>2036</v>
      </c>
      <c r="BK47" s="62" t="s">
        <v>4248</v>
      </c>
      <c r="BL47" s="63" t="s">
        <v>4248</v>
      </c>
      <c r="BM47" s="63" t="s">
        <v>4248</v>
      </c>
      <c r="BN47" s="62"/>
      <c r="BO47" s="63" t="s">
        <v>4248</v>
      </c>
      <c r="BP47" s="62" t="s">
        <v>2054</v>
      </c>
      <c r="BQ47" s="62" t="s">
        <v>2054</v>
      </c>
      <c r="BR47" s="62" t="s">
        <v>4248</v>
      </c>
      <c r="BS47" s="63" t="s">
        <v>4248</v>
      </c>
      <c r="BT47" s="62" t="s">
        <v>2072</v>
      </c>
      <c r="BU47" s="62" t="s">
        <v>2072</v>
      </c>
      <c r="BV47" s="62" t="s">
        <v>4248</v>
      </c>
      <c r="BW47" s="63" t="s">
        <v>4248</v>
      </c>
      <c r="BX47" s="63" t="s">
        <v>7209</v>
      </c>
      <c r="BY47" s="63" t="s">
        <v>4046</v>
      </c>
      <c r="BZ47" s="63" t="s">
        <v>4046</v>
      </c>
      <c r="CA47" s="63" t="s">
        <v>7209</v>
      </c>
      <c r="CB47" s="63" t="s">
        <v>4046</v>
      </c>
      <c r="CC47" s="63" t="s">
        <v>7349</v>
      </c>
      <c r="CD47" s="63" t="s">
        <v>4046</v>
      </c>
      <c r="CE47" s="62"/>
      <c r="CF47" s="64" t="s">
        <v>5046</v>
      </c>
      <c r="CG47" s="64" t="s">
        <v>5046</v>
      </c>
      <c r="CH47" s="64"/>
      <c r="CI47" s="64"/>
      <c r="CJ47" s="64"/>
      <c r="CK47" s="64" t="s">
        <v>4932</v>
      </c>
      <c r="CL47" s="64" t="s">
        <v>4932</v>
      </c>
      <c r="CM47" s="64" t="s">
        <v>4932</v>
      </c>
      <c r="CN47" s="63" t="s">
        <v>8037</v>
      </c>
      <c r="CO47" s="63" t="s">
        <v>8037</v>
      </c>
      <c r="CP47" s="63" t="s">
        <v>25</v>
      </c>
      <c r="CQ47" s="63" t="s">
        <v>25</v>
      </c>
      <c r="CR47" s="63" t="s">
        <v>25</v>
      </c>
      <c r="CS47" s="64"/>
      <c r="CT47" s="64" t="s">
        <v>2121</v>
      </c>
      <c r="CU47" s="64" t="s">
        <v>2121</v>
      </c>
      <c r="CV47" s="64" t="s">
        <v>3859</v>
      </c>
      <c r="CW47" s="65"/>
      <c r="CX47" s="64" t="s">
        <v>2121</v>
      </c>
      <c r="CY47" s="64" t="s">
        <v>2121</v>
      </c>
      <c r="CZ47" s="64" t="s">
        <v>3859</v>
      </c>
      <c r="DA47" s="62" t="s">
        <v>1410</v>
      </c>
      <c r="DB47" s="62"/>
      <c r="DC47" s="62" t="s">
        <v>1410</v>
      </c>
      <c r="DD47" s="62"/>
      <c r="DE47" s="62" t="s">
        <v>1410</v>
      </c>
      <c r="DF47" s="62" t="s">
        <v>4527</v>
      </c>
      <c r="DG47" s="62" t="s">
        <v>1410</v>
      </c>
      <c r="DH47" s="62" t="s">
        <v>4527</v>
      </c>
      <c r="DI47" s="62"/>
      <c r="DJ47" s="62"/>
      <c r="DK47" s="62"/>
      <c r="DL47" s="62" t="s">
        <v>25</v>
      </c>
      <c r="DM47" s="62" t="s">
        <v>2167</v>
      </c>
      <c r="DN47" s="62" t="s">
        <v>25</v>
      </c>
      <c r="DO47" s="62" t="s">
        <v>3763</v>
      </c>
      <c r="DP47" s="62" t="s">
        <v>3763</v>
      </c>
      <c r="DQ47" s="62" t="s">
        <v>25</v>
      </c>
      <c r="DR47" s="62"/>
      <c r="DS47" s="62"/>
      <c r="DT47" s="62"/>
      <c r="DU47" s="62"/>
      <c r="DV47" s="62" t="s">
        <v>25</v>
      </c>
      <c r="DW47" s="62" t="s">
        <v>25</v>
      </c>
      <c r="DX47" s="62" t="s">
        <v>25</v>
      </c>
      <c r="DY47" s="62" t="s">
        <v>25</v>
      </c>
      <c r="DZ47" s="62" t="s">
        <v>25</v>
      </c>
      <c r="EA47" s="62" t="s">
        <v>25</v>
      </c>
      <c r="EB47" s="62" t="s">
        <v>25</v>
      </c>
      <c r="EC47" s="62" t="s">
        <v>25</v>
      </c>
      <c r="ED47" s="62" t="s">
        <v>25</v>
      </c>
      <c r="EE47" s="62" t="s">
        <v>25</v>
      </c>
      <c r="EF47" s="62" t="s">
        <v>25</v>
      </c>
      <c r="EG47" s="62" t="s">
        <v>25</v>
      </c>
      <c r="EH47" s="62" t="s">
        <v>25</v>
      </c>
      <c r="EI47" s="62" t="s">
        <v>25</v>
      </c>
      <c r="EJ47" s="62" t="s">
        <v>25</v>
      </c>
      <c r="EK47" s="62" t="s">
        <v>25</v>
      </c>
      <c r="EL47" s="62" t="s">
        <v>25</v>
      </c>
      <c r="EM47" s="62" t="s">
        <v>25</v>
      </c>
      <c r="EN47" s="62" t="s">
        <v>25</v>
      </c>
      <c r="EO47" s="62" t="s">
        <v>25</v>
      </c>
      <c r="EP47" s="66" t="s">
        <v>8083</v>
      </c>
      <c r="EQ47" s="66" t="s">
        <v>25</v>
      </c>
      <c r="ER47" s="66" t="s">
        <v>8083</v>
      </c>
      <c r="ES47" s="66" t="s">
        <v>25</v>
      </c>
      <c r="ET47" s="66" t="s">
        <v>25</v>
      </c>
      <c r="EU47" s="66" t="s">
        <v>25</v>
      </c>
      <c r="EV47" s="66" t="s">
        <v>25</v>
      </c>
      <c r="EW47" s="66" t="s">
        <v>25</v>
      </c>
      <c r="EX47" s="66" t="s">
        <v>25</v>
      </c>
      <c r="EY47" s="66" t="s">
        <v>25</v>
      </c>
      <c r="EZ47" s="66" t="s">
        <v>25</v>
      </c>
      <c r="FA47" s="66" t="s">
        <v>25</v>
      </c>
      <c r="FB47" s="66" t="s">
        <v>25</v>
      </c>
      <c r="FC47" s="66" t="s">
        <v>25</v>
      </c>
      <c r="FD47" s="66" t="s">
        <v>25</v>
      </c>
      <c r="FE47" s="66" t="s">
        <v>25</v>
      </c>
      <c r="FF47" s="118" t="s">
        <v>4443</v>
      </c>
      <c r="FG47" s="66" t="s">
        <v>25</v>
      </c>
      <c r="FH47" s="62"/>
      <c r="FI47" s="66" t="s">
        <v>25</v>
      </c>
      <c r="FJ47" s="62"/>
      <c r="FK47" s="66" t="s">
        <v>25</v>
      </c>
      <c r="FL47" s="63"/>
      <c r="FM47" s="66" t="s">
        <v>25</v>
      </c>
      <c r="FN47" s="66" t="s">
        <v>25</v>
      </c>
      <c r="FO47" s="112" t="s">
        <v>1123</v>
      </c>
      <c r="FP47" s="112" t="s">
        <v>1123</v>
      </c>
      <c r="FQ47" s="112" t="s">
        <v>1123</v>
      </c>
      <c r="FR47" s="112" t="s">
        <v>1123</v>
      </c>
      <c r="FS47" s="66" t="s">
        <v>25</v>
      </c>
      <c r="FT47" s="66" t="s">
        <v>25</v>
      </c>
      <c r="FU47" s="66" t="s">
        <v>25</v>
      </c>
      <c r="FV47" s="66" t="s">
        <v>25</v>
      </c>
      <c r="FW47" s="62"/>
      <c r="FX47" s="62" t="s">
        <v>2673</v>
      </c>
      <c r="FY47" s="62" t="s">
        <v>2673</v>
      </c>
      <c r="FZ47" s="62" t="s">
        <v>25</v>
      </c>
      <c r="GA47" s="62"/>
      <c r="GB47" s="62" t="s">
        <v>25</v>
      </c>
      <c r="GC47" s="62" t="s">
        <v>25</v>
      </c>
      <c r="GD47" s="62" t="s">
        <v>2803</v>
      </c>
      <c r="GE47" s="62" t="s">
        <v>2803</v>
      </c>
      <c r="GF47" s="62" t="s">
        <v>2803</v>
      </c>
      <c r="GG47" s="62" t="s">
        <v>2803</v>
      </c>
      <c r="GH47" s="111" t="s">
        <v>5164</v>
      </c>
      <c r="GI47" s="111" t="s">
        <v>5164</v>
      </c>
      <c r="GJ47" s="62"/>
      <c r="GK47" s="62"/>
      <c r="GL47" s="62" t="s">
        <v>2887</v>
      </c>
      <c r="GM47" s="62" t="s">
        <v>25</v>
      </c>
      <c r="GN47" s="62" t="s">
        <v>25</v>
      </c>
      <c r="GO47" s="62"/>
      <c r="GP47" s="62" t="s">
        <v>25</v>
      </c>
      <c r="GQ47" s="62" t="s">
        <v>1297</v>
      </c>
      <c r="GR47" s="62"/>
      <c r="GS47" s="62"/>
      <c r="GT47" s="62" t="s">
        <v>25</v>
      </c>
      <c r="GU47" s="62" t="s">
        <v>25</v>
      </c>
      <c r="GV47" s="62" t="s">
        <v>25</v>
      </c>
      <c r="GW47" s="62" t="s">
        <v>25</v>
      </c>
      <c r="GX47" s="62" t="s">
        <v>25</v>
      </c>
      <c r="GY47" s="62" t="s">
        <v>25</v>
      </c>
      <c r="GZ47" s="62" t="s">
        <v>5616</v>
      </c>
      <c r="HA47" s="67"/>
      <c r="HB47" s="67"/>
      <c r="HC47" s="62" t="s">
        <v>25</v>
      </c>
      <c r="HD47" s="62" t="s">
        <v>25</v>
      </c>
      <c r="HE47" s="62" t="s">
        <v>25</v>
      </c>
      <c r="HF47" s="62" t="s">
        <v>25</v>
      </c>
      <c r="HG47" s="62" t="s">
        <v>5884</v>
      </c>
      <c r="HH47" s="62" t="s">
        <v>5884</v>
      </c>
      <c r="HI47" s="62" t="s">
        <v>25</v>
      </c>
      <c r="HJ47" s="62" t="s">
        <v>25</v>
      </c>
      <c r="HK47" s="62"/>
      <c r="HL47" s="62" t="s">
        <v>701</v>
      </c>
      <c r="HM47" s="62" t="s">
        <v>25</v>
      </c>
    </row>
    <row r="48" spans="1:221" ht="22.5" customHeight="1">
      <c r="A48" s="164" t="s">
        <v>1867</v>
      </c>
      <c r="B48" s="125"/>
      <c r="C48" s="42" t="s">
        <v>67</v>
      </c>
      <c r="D48" s="42" t="s">
        <v>67</v>
      </c>
      <c r="E48" s="42" t="s">
        <v>67</v>
      </c>
      <c r="F48" s="42" t="s">
        <v>6269</v>
      </c>
      <c r="G48" s="42" t="s">
        <v>67</v>
      </c>
      <c r="H48" s="42" t="s">
        <v>67</v>
      </c>
      <c r="I48" s="42" t="s">
        <v>6323</v>
      </c>
      <c r="J48" s="127"/>
      <c r="K48" s="42" t="s">
        <v>67</v>
      </c>
      <c r="L48" s="42" t="s">
        <v>6323</v>
      </c>
      <c r="M48" s="42" t="s">
        <v>67</v>
      </c>
      <c r="N48" s="42" t="s">
        <v>6323</v>
      </c>
      <c r="O48" s="42" t="s">
        <v>67</v>
      </c>
      <c r="P48" s="116"/>
      <c r="Q48" s="42" t="s">
        <v>67</v>
      </c>
      <c r="R48" s="127"/>
      <c r="S48" s="42" t="s">
        <v>67</v>
      </c>
      <c r="T48" s="42" t="s">
        <v>67</v>
      </c>
      <c r="U48" s="42" t="s">
        <v>67</v>
      </c>
      <c r="V48" s="42" t="s">
        <v>67</v>
      </c>
      <c r="W48" s="42" t="s">
        <v>67</v>
      </c>
      <c r="X48" s="42" t="s">
        <v>67</v>
      </c>
      <c r="Y48" s="42" t="s">
        <v>67</v>
      </c>
      <c r="Z48" s="127"/>
      <c r="AA48" s="127"/>
      <c r="AB48" s="127"/>
      <c r="AC48" s="42" t="s">
        <v>2325</v>
      </c>
      <c r="AD48" s="42" t="s">
        <v>2325</v>
      </c>
      <c r="AE48" s="42" t="s">
        <v>2325</v>
      </c>
      <c r="AF48" s="42" t="s">
        <v>67</v>
      </c>
      <c r="AG48" s="42" t="s">
        <v>67</v>
      </c>
      <c r="AH48" s="42" t="s">
        <v>67</v>
      </c>
      <c r="AI48" s="42" t="s">
        <v>67</v>
      </c>
      <c r="AJ48" s="47" t="s">
        <v>67</v>
      </c>
      <c r="AK48" s="47" t="s">
        <v>67</v>
      </c>
      <c r="AL48" s="42" t="s">
        <v>6269</v>
      </c>
      <c r="AM48" s="47" t="s">
        <v>67</v>
      </c>
      <c r="AN48" s="42"/>
      <c r="AO48" s="47" t="s">
        <v>67</v>
      </c>
      <c r="AP48" s="47" t="s">
        <v>67</v>
      </c>
      <c r="AQ48" s="42" t="s">
        <v>67</v>
      </c>
      <c r="AR48" s="110" t="s">
        <v>67</v>
      </c>
      <c r="AS48" s="110" t="s">
        <v>67</v>
      </c>
      <c r="AT48" s="110" t="s">
        <v>67</v>
      </c>
      <c r="AU48" s="47" t="s">
        <v>67</v>
      </c>
      <c r="AV48" s="47" t="s">
        <v>67</v>
      </c>
      <c r="AW48" s="42" t="s">
        <v>67</v>
      </c>
      <c r="AX48" s="42" t="s">
        <v>67</v>
      </c>
      <c r="AY48" s="42" t="s">
        <v>67</v>
      </c>
      <c r="AZ48" s="42" t="s">
        <v>67</v>
      </c>
      <c r="BA48" s="42" t="s">
        <v>67</v>
      </c>
      <c r="BB48" s="42" t="s">
        <v>67</v>
      </c>
      <c r="BC48" s="42" t="s">
        <v>67</v>
      </c>
      <c r="BD48" s="42" t="s">
        <v>67</v>
      </c>
      <c r="BE48" s="127"/>
      <c r="BF48" s="42" t="s">
        <v>67</v>
      </c>
      <c r="BG48" s="42" t="s">
        <v>67</v>
      </c>
      <c r="BH48" s="127"/>
      <c r="BI48" s="42" t="s">
        <v>67</v>
      </c>
      <c r="BJ48" s="42" t="s">
        <v>67</v>
      </c>
      <c r="BK48" s="42" t="s">
        <v>67</v>
      </c>
      <c r="BL48" s="42" t="s">
        <v>67</v>
      </c>
      <c r="BM48" s="42" t="s">
        <v>67</v>
      </c>
      <c r="BN48" s="127"/>
      <c r="BO48" s="42" t="s">
        <v>67</v>
      </c>
      <c r="BP48" s="42" t="s">
        <v>67</v>
      </c>
      <c r="BQ48" s="42" t="s">
        <v>67</v>
      </c>
      <c r="BR48" s="42" t="s">
        <v>67</v>
      </c>
      <c r="BS48" s="42" t="s">
        <v>67</v>
      </c>
      <c r="BT48" s="42" t="s">
        <v>67</v>
      </c>
      <c r="BU48" s="42" t="s">
        <v>67</v>
      </c>
      <c r="BV48" s="42" t="s">
        <v>67</v>
      </c>
      <c r="BW48" s="42" t="s">
        <v>67</v>
      </c>
      <c r="BX48" s="42" t="s">
        <v>67</v>
      </c>
      <c r="BY48" s="42" t="s">
        <v>67</v>
      </c>
      <c r="BZ48" s="42" t="s">
        <v>67</v>
      </c>
      <c r="CA48" s="42" t="s">
        <v>67</v>
      </c>
      <c r="CB48" s="42" t="s">
        <v>67</v>
      </c>
      <c r="CC48" s="42" t="s">
        <v>67</v>
      </c>
      <c r="CD48" s="42" t="s">
        <v>67</v>
      </c>
      <c r="CE48" s="127"/>
      <c r="CF48" s="42" t="s">
        <v>67</v>
      </c>
      <c r="CG48" s="42" t="s">
        <v>67</v>
      </c>
      <c r="CH48" s="133"/>
      <c r="CI48" s="129"/>
      <c r="CJ48" s="129"/>
      <c r="CK48" s="42" t="s">
        <v>67</v>
      </c>
      <c r="CL48" s="42" t="s">
        <v>67</v>
      </c>
      <c r="CM48" s="42" t="s">
        <v>67</v>
      </c>
      <c r="CN48" s="42" t="s">
        <v>7880</v>
      </c>
      <c r="CO48" s="42" t="s">
        <v>7880</v>
      </c>
      <c r="CP48" s="42" t="s">
        <v>25</v>
      </c>
      <c r="CQ48" s="42" t="s">
        <v>25</v>
      </c>
      <c r="CR48" s="42" t="s">
        <v>67</v>
      </c>
      <c r="CS48" s="133"/>
      <c r="CT48" s="42" t="s">
        <v>67</v>
      </c>
      <c r="CU48" s="42" t="s">
        <v>67</v>
      </c>
      <c r="CV48" s="42" t="s">
        <v>67</v>
      </c>
      <c r="CW48" s="129"/>
      <c r="CX48" s="42" t="s">
        <v>67</v>
      </c>
      <c r="CY48" s="42" t="s">
        <v>67</v>
      </c>
      <c r="CZ48" s="42" t="s">
        <v>67</v>
      </c>
      <c r="DA48" s="42" t="s">
        <v>67</v>
      </c>
      <c r="DB48" s="127"/>
      <c r="DC48" s="42" t="s">
        <v>67</v>
      </c>
      <c r="DD48" s="127"/>
      <c r="DE48" s="42" t="s">
        <v>67</v>
      </c>
      <c r="DF48" s="42" t="s">
        <v>67</v>
      </c>
      <c r="DG48" s="42" t="s">
        <v>67</v>
      </c>
      <c r="DH48" s="42" t="s">
        <v>67</v>
      </c>
      <c r="DI48" s="127"/>
      <c r="DJ48" s="127"/>
      <c r="DK48" s="127"/>
      <c r="DL48" s="42" t="s">
        <v>3537</v>
      </c>
      <c r="DM48" s="42" t="s">
        <v>67</v>
      </c>
      <c r="DN48" s="42" t="s">
        <v>67</v>
      </c>
      <c r="DO48" s="47" t="s">
        <v>67</v>
      </c>
      <c r="DP48" s="47" t="s">
        <v>67</v>
      </c>
      <c r="DQ48" s="43" t="s">
        <v>67</v>
      </c>
      <c r="DR48" s="127"/>
      <c r="DS48" s="127"/>
      <c r="DT48" s="127"/>
      <c r="DU48" s="127"/>
      <c r="DV48" s="42" t="s">
        <v>67</v>
      </c>
      <c r="DW48" s="42" t="s">
        <v>67</v>
      </c>
      <c r="DX48" s="42" t="s">
        <v>67</v>
      </c>
      <c r="DY48" s="42" t="s">
        <v>67</v>
      </c>
      <c r="DZ48" s="42" t="s">
        <v>67</v>
      </c>
      <c r="EA48" s="42" t="s">
        <v>67</v>
      </c>
      <c r="EB48" s="42" t="s">
        <v>67</v>
      </c>
      <c r="EC48" s="42" t="s">
        <v>67</v>
      </c>
      <c r="ED48" s="42" t="s">
        <v>67</v>
      </c>
      <c r="EE48" s="42" t="s">
        <v>67</v>
      </c>
      <c r="EF48" s="42" t="s">
        <v>67</v>
      </c>
      <c r="EG48" s="42" t="s">
        <v>67</v>
      </c>
      <c r="EH48" s="47" t="s">
        <v>67</v>
      </c>
      <c r="EI48" s="47" t="s">
        <v>67</v>
      </c>
      <c r="EJ48" s="47" t="s">
        <v>67</v>
      </c>
      <c r="EK48" s="47" t="s">
        <v>67</v>
      </c>
      <c r="EL48" s="47" t="s">
        <v>67</v>
      </c>
      <c r="EM48" s="47" t="s">
        <v>67</v>
      </c>
      <c r="EN48" s="47" t="s">
        <v>67</v>
      </c>
      <c r="EO48" s="47" t="s">
        <v>67</v>
      </c>
      <c r="EP48" s="42" t="s">
        <v>8087</v>
      </c>
      <c r="EQ48" s="42" t="s">
        <v>67</v>
      </c>
      <c r="ER48" s="42" t="s">
        <v>8087</v>
      </c>
      <c r="ES48" s="42" t="s">
        <v>67</v>
      </c>
      <c r="ET48" s="42" t="s">
        <v>67</v>
      </c>
      <c r="EU48" s="42" t="s">
        <v>67</v>
      </c>
      <c r="EV48" s="42" t="s">
        <v>67</v>
      </c>
      <c r="EW48" s="42" t="s">
        <v>67</v>
      </c>
      <c r="EX48" s="42" t="s">
        <v>67</v>
      </c>
      <c r="EY48" s="42" t="s">
        <v>67</v>
      </c>
      <c r="EZ48" s="42" t="s">
        <v>67</v>
      </c>
      <c r="FA48" s="42" t="s">
        <v>67</v>
      </c>
      <c r="FB48" s="42" t="s">
        <v>67</v>
      </c>
      <c r="FC48" s="42" t="s">
        <v>67</v>
      </c>
      <c r="FD48" s="42" t="s">
        <v>67</v>
      </c>
      <c r="FE48" s="42" t="s">
        <v>67</v>
      </c>
      <c r="FF48" s="42" t="s">
        <v>67</v>
      </c>
      <c r="FG48" s="47" t="s">
        <v>67</v>
      </c>
      <c r="FH48" s="115"/>
      <c r="FI48" s="47" t="s">
        <v>67</v>
      </c>
      <c r="FJ48" s="127"/>
      <c r="FK48" s="42" t="s">
        <v>67</v>
      </c>
      <c r="FL48" s="127"/>
      <c r="FM48" s="42" t="s">
        <v>67</v>
      </c>
      <c r="FN48" s="42" t="s">
        <v>67</v>
      </c>
      <c r="FO48" s="42" t="s">
        <v>67</v>
      </c>
      <c r="FP48" s="42" t="s">
        <v>67</v>
      </c>
      <c r="FQ48" s="42" t="s">
        <v>67</v>
      </c>
      <c r="FR48" s="42" t="s">
        <v>67</v>
      </c>
      <c r="FS48" s="42" t="s">
        <v>4009</v>
      </c>
      <c r="FT48" s="42" t="s">
        <v>67</v>
      </c>
      <c r="FU48" s="42" t="s">
        <v>67</v>
      </c>
      <c r="FV48" s="42" t="s">
        <v>67</v>
      </c>
      <c r="FW48" s="127"/>
      <c r="FX48" s="42" t="s">
        <v>2679</v>
      </c>
      <c r="FY48" s="42" t="s">
        <v>2674</v>
      </c>
      <c r="FZ48" s="42" t="s">
        <v>67</v>
      </c>
      <c r="GA48" s="127"/>
      <c r="GB48" s="42" t="s">
        <v>67</v>
      </c>
      <c r="GC48" s="42" t="s">
        <v>67</v>
      </c>
      <c r="GD48" s="42" t="s">
        <v>67</v>
      </c>
      <c r="GE48" s="42" t="s">
        <v>67</v>
      </c>
      <c r="GF48" s="42" t="s">
        <v>67</v>
      </c>
      <c r="GG48" s="42" t="s">
        <v>67</v>
      </c>
      <c r="GH48" s="42" t="s">
        <v>67</v>
      </c>
      <c r="GI48" s="42" t="s">
        <v>67</v>
      </c>
      <c r="GJ48" s="127"/>
      <c r="GK48" s="127"/>
      <c r="GL48" s="42" t="s">
        <v>67</v>
      </c>
      <c r="GM48" s="42" t="s">
        <v>67</v>
      </c>
      <c r="GN48" s="42" t="s">
        <v>67</v>
      </c>
      <c r="GO48" s="127"/>
      <c r="GP48" s="42" t="s">
        <v>67</v>
      </c>
      <c r="GQ48" s="47" t="s">
        <v>67</v>
      </c>
      <c r="GR48" s="127"/>
      <c r="GS48" s="127"/>
      <c r="GT48" s="47" t="s">
        <v>67</v>
      </c>
      <c r="GU48" s="47" t="s">
        <v>67</v>
      </c>
      <c r="GV48" s="47" t="s">
        <v>67</v>
      </c>
      <c r="GW48" s="47" t="s">
        <v>67</v>
      </c>
      <c r="GX48" s="47" t="s">
        <v>67</v>
      </c>
      <c r="GY48" s="47" t="s">
        <v>67</v>
      </c>
      <c r="GZ48" s="47" t="s">
        <v>67</v>
      </c>
      <c r="HA48" s="127"/>
      <c r="HB48" s="127"/>
      <c r="HC48" s="42" t="s">
        <v>67</v>
      </c>
      <c r="HD48" s="42" t="s">
        <v>67</v>
      </c>
      <c r="HE48" s="42" t="s">
        <v>67</v>
      </c>
      <c r="HF48" s="42" t="s">
        <v>67</v>
      </c>
      <c r="HG48" s="47" t="s">
        <v>67</v>
      </c>
      <c r="HH48" s="47" t="s">
        <v>67</v>
      </c>
      <c r="HI48" s="43" t="s">
        <v>67</v>
      </c>
      <c r="HJ48" s="43" t="s">
        <v>67</v>
      </c>
      <c r="HK48" s="116"/>
      <c r="HL48" s="42" t="s">
        <v>67</v>
      </c>
      <c r="HM48" s="47" t="s">
        <v>67</v>
      </c>
    </row>
    <row r="49" spans="1:221" ht="11.25" customHeight="1">
      <c r="A49" s="86" t="s">
        <v>435</v>
      </c>
      <c r="B49" s="86"/>
      <c r="C49" s="62" t="s">
        <v>5499</v>
      </c>
      <c r="D49" s="62" t="s">
        <v>5499</v>
      </c>
      <c r="E49" s="62" t="s">
        <v>6146</v>
      </c>
      <c r="F49" s="62" t="s">
        <v>6268</v>
      </c>
      <c r="G49" s="62" t="s">
        <v>6146</v>
      </c>
      <c r="H49" s="62" t="s">
        <v>5499</v>
      </c>
      <c r="I49" s="62" t="s">
        <v>6322</v>
      </c>
      <c r="J49" s="62"/>
      <c r="K49" s="62" t="s">
        <v>1601</v>
      </c>
      <c r="L49" s="62" t="s">
        <v>6322</v>
      </c>
      <c r="M49" s="62" t="s">
        <v>1601</v>
      </c>
      <c r="N49" s="62" t="s">
        <v>6322</v>
      </c>
      <c r="O49" s="62" t="s">
        <v>1601</v>
      </c>
      <c r="P49" s="63"/>
      <c r="Q49" s="63" t="s">
        <v>684</v>
      </c>
      <c r="R49" s="63"/>
      <c r="S49" s="63" t="s">
        <v>1937</v>
      </c>
      <c r="T49" s="63" t="s">
        <v>4721</v>
      </c>
      <c r="U49" s="63" t="s">
        <v>6414</v>
      </c>
      <c r="V49" s="63" t="s">
        <v>4721</v>
      </c>
      <c r="W49" s="63" t="s">
        <v>6414</v>
      </c>
      <c r="X49" s="63" t="s">
        <v>4721</v>
      </c>
      <c r="Y49" s="63" t="s">
        <v>6414</v>
      </c>
      <c r="Z49" s="63"/>
      <c r="AA49" s="63"/>
      <c r="AB49" s="63"/>
      <c r="AC49" s="63" t="s">
        <v>2324</v>
      </c>
      <c r="AD49" s="63" t="s">
        <v>2324</v>
      </c>
      <c r="AE49" s="63" t="s">
        <v>2324</v>
      </c>
      <c r="AF49" s="63" t="s">
        <v>1950</v>
      </c>
      <c r="AG49" s="63" t="s">
        <v>1970</v>
      </c>
      <c r="AH49" s="63" t="s">
        <v>2000</v>
      </c>
      <c r="AI49" s="63"/>
      <c r="AJ49" s="63" t="s">
        <v>3879</v>
      </c>
      <c r="AK49" s="63" t="s">
        <v>3879</v>
      </c>
      <c r="AL49" s="62" t="s">
        <v>6268</v>
      </c>
      <c r="AM49" s="63" t="s">
        <v>5245</v>
      </c>
      <c r="AN49" s="63"/>
      <c r="AO49" s="62" t="s">
        <v>6860</v>
      </c>
      <c r="AP49" s="63" t="s">
        <v>5245</v>
      </c>
      <c r="AQ49" s="63" t="s">
        <v>5396</v>
      </c>
      <c r="AR49" s="63" t="s">
        <v>6964</v>
      </c>
      <c r="AS49" s="63"/>
      <c r="AT49" s="63"/>
      <c r="AU49" s="63" t="s">
        <v>1509</v>
      </c>
      <c r="AV49" s="63" t="s">
        <v>1509</v>
      </c>
      <c r="AW49" s="63" t="s">
        <v>5025</v>
      </c>
      <c r="AX49" s="63" t="s">
        <v>5025</v>
      </c>
      <c r="AY49" s="63" t="s">
        <v>2014</v>
      </c>
      <c r="AZ49" s="63" t="s">
        <v>2014</v>
      </c>
      <c r="BA49" s="63" t="s">
        <v>2014</v>
      </c>
      <c r="BB49" s="63" t="s">
        <v>2014</v>
      </c>
      <c r="BC49" s="63" t="s">
        <v>2014</v>
      </c>
      <c r="BD49" s="63" t="s">
        <v>2014</v>
      </c>
      <c r="BE49" s="62"/>
      <c r="BF49" s="62" t="s">
        <v>2025</v>
      </c>
      <c r="BG49" s="63" t="s">
        <v>4248</v>
      </c>
      <c r="BH49" s="62"/>
      <c r="BI49" s="62" t="s">
        <v>2033</v>
      </c>
      <c r="BJ49" s="62" t="s">
        <v>2033</v>
      </c>
      <c r="BK49" s="62" t="s">
        <v>4248</v>
      </c>
      <c r="BL49" s="63" t="s">
        <v>4248</v>
      </c>
      <c r="BM49" s="63" t="s">
        <v>4248</v>
      </c>
      <c r="BN49" s="62"/>
      <c r="BO49" s="63" t="s">
        <v>4248</v>
      </c>
      <c r="BP49" s="62" t="s">
        <v>2055</v>
      </c>
      <c r="BQ49" s="62" t="s">
        <v>2055</v>
      </c>
      <c r="BR49" s="62" t="s">
        <v>4248</v>
      </c>
      <c r="BS49" s="63" t="s">
        <v>4248</v>
      </c>
      <c r="BT49" s="62" t="s">
        <v>2073</v>
      </c>
      <c r="BU49" s="62" t="s">
        <v>2073</v>
      </c>
      <c r="BV49" s="62" t="s">
        <v>4248</v>
      </c>
      <c r="BW49" s="63" t="s">
        <v>4248</v>
      </c>
      <c r="BX49" s="63" t="s">
        <v>7209</v>
      </c>
      <c r="BY49" s="63" t="s">
        <v>4046</v>
      </c>
      <c r="BZ49" s="63" t="s">
        <v>4046</v>
      </c>
      <c r="CA49" s="63" t="s">
        <v>7209</v>
      </c>
      <c r="CB49" s="63" t="s">
        <v>4046</v>
      </c>
      <c r="CC49" s="63" t="s">
        <v>7349</v>
      </c>
      <c r="CD49" s="63" t="s">
        <v>4046</v>
      </c>
      <c r="CE49" s="62"/>
      <c r="CF49" s="64" t="s">
        <v>5047</v>
      </c>
      <c r="CG49" s="64" t="s">
        <v>5047</v>
      </c>
      <c r="CH49" s="64"/>
      <c r="CI49" s="64"/>
      <c r="CJ49" s="64"/>
      <c r="CK49" s="64" t="s">
        <v>4933</v>
      </c>
      <c r="CL49" s="64" t="s">
        <v>4933</v>
      </c>
      <c r="CM49" s="64" t="s">
        <v>4933</v>
      </c>
      <c r="CN49" s="63" t="s">
        <v>8037</v>
      </c>
      <c r="CO49" s="63" t="s">
        <v>8037</v>
      </c>
      <c r="CP49" s="63" t="s">
        <v>25</v>
      </c>
      <c r="CQ49" s="63" t="s">
        <v>25</v>
      </c>
      <c r="CR49" s="113" t="s">
        <v>2104</v>
      </c>
      <c r="CS49" s="64"/>
      <c r="CT49" s="64" t="s">
        <v>2121</v>
      </c>
      <c r="CU49" s="64" t="s">
        <v>2121</v>
      </c>
      <c r="CV49" s="64" t="s">
        <v>3859</v>
      </c>
      <c r="CW49" s="65"/>
      <c r="CX49" s="64" t="s">
        <v>2121</v>
      </c>
      <c r="CY49" s="64" t="s">
        <v>2121</v>
      </c>
      <c r="CZ49" s="64" t="s">
        <v>3859</v>
      </c>
      <c r="DA49" s="62" t="s">
        <v>1410</v>
      </c>
      <c r="DB49" s="62"/>
      <c r="DC49" s="62" t="s">
        <v>1410</v>
      </c>
      <c r="DD49" s="62"/>
      <c r="DE49" s="62" t="s">
        <v>1410</v>
      </c>
      <c r="DF49" s="62" t="s">
        <v>1410</v>
      </c>
      <c r="DG49" s="62" t="s">
        <v>1410</v>
      </c>
      <c r="DH49" s="62" t="s">
        <v>1410</v>
      </c>
      <c r="DI49" s="62"/>
      <c r="DJ49" s="62"/>
      <c r="DK49" s="62"/>
      <c r="DL49" s="62" t="s">
        <v>25</v>
      </c>
      <c r="DM49" s="62" t="s">
        <v>2167</v>
      </c>
      <c r="DN49" s="62" t="s">
        <v>3532</v>
      </c>
      <c r="DO49" s="62" t="s">
        <v>3763</v>
      </c>
      <c r="DP49" s="62" t="s">
        <v>3763</v>
      </c>
      <c r="DQ49" s="62" t="s">
        <v>3160</v>
      </c>
      <c r="DR49" s="62"/>
      <c r="DS49" s="62"/>
      <c r="DT49" s="62"/>
      <c r="DU49" s="62"/>
      <c r="DV49" s="62" t="s">
        <v>2213</v>
      </c>
      <c r="DW49" s="62" t="s">
        <v>2213</v>
      </c>
      <c r="DX49" s="62" t="s">
        <v>2213</v>
      </c>
      <c r="DY49" s="62" t="s">
        <v>2213</v>
      </c>
      <c r="DZ49" s="62" t="s">
        <v>2213</v>
      </c>
      <c r="EA49" s="62" t="s">
        <v>2213</v>
      </c>
      <c r="EB49" s="62" t="s">
        <v>2213</v>
      </c>
      <c r="EC49" s="62" t="s">
        <v>2213</v>
      </c>
      <c r="ED49" s="62" t="s">
        <v>2213</v>
      </c>
      <c r="EE49" s="62" t="s">
        <v>2213</v>
      </c>
      <c r="EF49" s="62" t="s">
        <v>2213</v>
      </c>
      <c r="EG49" s="62" t="s">
        <v>2213</v>
      </c>
      <c r="EH49" s="62" t="s">
        <v>6021</v>
      </c>
      <c r="EI49" s="62" t="s">
        <v>6021</v>
      </c>
      <c r="EJ49" s="62" t="s">
        <v>6021</v>
      </c>
      <c r="EK49" s="62" t="s">
        <v>6021</v>
      </c>
      <c r="EL49" s="62" t="s">
        <v>6021</v>
      </c>
      <c r="EM49" s="62" t="s">
        <v>6021</v>
      </c>
      <c r="EN49" s="62" t="s">
        <v>6021</v>
      </c>
      <c r="EO49" s="62" t="s">
        <v>6021</v>
      </c>
      <c r="EP49" s="66" t="s">
        <v>8086</v>
      </c>
      <c r="EQ49" s="66" t="s">
        <v>2231</v>
      </c>
      <c r="ER49" s="66" t="s">
        <v>8086</v>
      </c>
      <c r="ES49" s="66" t="s">
        <v>2231</v>
      </c>
      <c r="ET49" s="118" t="s">
        <v>2231</v>
      </c>
      <c r="EU49" s="118" t="s">
        <v>2231</v>
      </c>
      <c r="EV49" s="66" t="s">
        <v>4339</v>
      </c>
      <c r="EW49" s="66" t="s">
        <v>4339</v>
      </c>
      <c r="EX49" s="66" t="s">
        <v>4339</v>
      </c>
      <c r="EY49" s="66" t="s">
        <v>4339</v>
      </c>
      <c r="EZ49" s="62" t="s">
        <v>2277</v>
      </c>
      <c r="FA49" s="62" t="s">
        <v>2277</v>
      </c>
      <c r="FB49" s="62" t="s">
        <v>3665</v>
      </c>
      <c r="FC49" s="62" t="s">
        <v>3665</v>
      </c>
      <c r="FD49" s="66" t="s">
        <v>2384</v>
      </c>
      <c r="FE49" s="66" t="s">
        <v>2384</v>
      </c>
      <c r="FF49" s="66" t="s">
        <v>4443</v>
      </c>
      <c r="FG49" s="63" t="s">
        <v>3598</v>
      </c>
      <c r="FH49" s="62"/>
      <c r="FI49" s="63" t="s">
        <v>3598</v>
      </c>
      <c r="FJ49" s="62"/>
      <c r="FK49" s="62" t="s">
        <v>484</v>
      </c>
      <c r="FL49" s="63"/>
      <c r="FM49" s="63" t="s">
        <v>1122</v>
      </c>
      <c r="FN49" s="63" t="s">
        <v>1122</v>
      </c>
      <c r="FO49" s="63" t="s">
        <v>1122</v>
      </c>
      <c r="FP49" s="63" t="s">
        <v>1122</v>
      </c>
      <c r="FQ49" s="63" t="s">
        <v>1122</v>
      </c>
      <c r="FR49" s="63" t="s">
        <v>1122</v>
      </c>
      <c r="FS49" s="63" t="s">
        <v>4000</v>
      </c>
      <c r="FT49" s="63" t="s">
        <v>1358</v>
      </c>
      <c r="FU49" s="63" t="s">
        <v>1358</v>
      </c>
      <c r="FV49" s="63" t="s">
        <v>1358</v>
      </c>
      <c r="FW49" s="62"/>
      <c r="FX49" s="62" t="s">
        <v>2673</v>
      </c>
      <c r="FY49" s="62" t="s">
        <v>2673</v>
      </c>
      <c r="FZ49" s="62" t="s">
        <v>2728</v>
      </c>
      <c r="GA49" s="62"/>
      <c r="GB49" s="62" t="s">
        <v>2673</v>
      </c>
      <c r="GC49" s="62" t="s">
        <v>2673</v>
      </c>
      <c r="GD49" s="62" t="s">
        <v>2803</v>
      </c>
      <c r="GE49" s="62" t="s">
        <v>2803</v>
      </c>
      <c r="GF49" s="62" t="s">
        <v>2803</v>
      </c>
      <c r="GG49" s="62" t="s">
        <v>2803</v>
      </c>
      <c r="GH49" s="62" t="s">
        <v>5165</v>
      </c>
      <c r="GI49" s="62" t="s">
        <v>5165</v>
      </c>
      <c r="GJ49" s="62"/>
      <c r="GK49" s="62"/>
      <c r="GL49" s="62" t="s">
        <v>25</v>
      </c>
      <c r="GM49" s="62" t="s">
        <v>2887</v>
      </c>
      <c r="GN49" s="62" t="s">
        <v>2887</v>
      </c>
      <c r="GO49" s="62"/>
      <c r="GP49" s="62" t="s">
        <v>1665</v>
      </c>
      <c r="GQ49" s="62" t="s">
        <v>1297</v>
      </c>
      <c r="GR49" s="62"/>
      <c r="GS49" s="62"/>
      <c r="GT49" s="62" t="s">
        <v>1122</v>
      </c>
      <c r="GU49" s="62" t="s">
        <v>1122</v>
      </c>
      <c r="GV49" s="62" t="s">
        <v>1122</v>
      </c>
      <c r="GW49" s="62" t="s">
        <v>1122</v>
      </c>
      <c r="GX49" s="62" t="s">
        <v>3444</v>
      </c>
      <c r="GY49" s="62" t="s">
        <v>3444</v>
      </c>
      <c r="GZ49" s="62" t="s">
        <v>5616</v>
      </c>
      <c r="HA49" s="67"/>
      <c r="HB49" s="67"/>
      <c r="HC49" s="67" t="s">
        <v>1122</v>
      </c>
      <c r="HD49" s="67" t="s">
        <v>1122</v>
      </c>
      <c r="HE49" s="67" t="s">
        <v>1122</v>
      </c>
      <c r="HF49" s="67" t="s">
        <v>1122</v>
      </c>
      <c r="HG49" s="62" t="s">
        <v>5884</v>
      </c>
      <c r="HH49" s="62" t="s">
        <v>5884</v>
      </c>
      <c r="HI49" s="62" t="s">
        <v>1358</v>
      </c>
      <c r="HJ49" s="62" t="s">
        <v>1358</v>
      </c>
      <c r="HK49" s="62"/>
      <c r="HL49" s="62" t="s">
        <v>522</v>
      </c>
      <c r="HM49" s="62" t="s">
        <v>3278</v>
      </c>
    </row>
    <row r="50" spans="1:221" ht="22.5" customHeight="1">
      <c r="A50" s="164" t="s">
        <v>1868</v>
      </c>
      <c r="B50" s="125"/>
      <c r="C50" s="42" t="s">
        <v>2105</v>
      </c>
      <c r="D50" s="42" t="s">
        <v>2105</v>
      </c>
      <c r="E50" s="42" t="s">
        <v>2105</v>
      </c>
      <c r="F50" s="42" t="s">
        <v>6267</v>
      </c>
      <c r="G50" s="42" t="s">
        <v>2105</v>
      </c>
      <c r="H50" s="42" t="s">
        <v>2105</v>
      </c>
      <c r="I50" s="42" t="s">
        <v>6323</v>
      </c>
      <c r="J50" s="127"/>
      <c r="K50" s="42" t="s">
        <v>1890</v>
      </c>
      <c r="L50" s="42" t="s">
        <v>6323</v>
      </c>
      <c r="M50" s="42" t="s">
        <v>1890</v>
      </c>
      <c r="N50" s="42" t="s">
        <v>6323</v>
      </c>
      <c r="O50" s="42" t="s">
        <v>1890</v>
      </c>
      <c r="P50" s="116"/>
      <c r="Q50" s="42" t="s">
        <v>1940</v>
      </c>
      <c r="R50" s="127"/>
      <c r="S50" s="42" t="s">
        <v>1940</v>
      </c>
      <c r="T50" s="42" t="s">
        <v>1940</v>
      </c>
      <c r="U50" s="42" t="s">
        <v>1940</v>
      </c>
      <c r="V50" s="42" t="s">
        <v>1940</v>
      </c>
      <c r="W50" s="42" t="s">
        <v>1940</v>
      </c>
      <c r="X50" s="42" t="s">
        <v>1940</v>
      </c>
      <c r="Y50" s="42" t="s">
        <v>1940</v>
      </c>
      <c r="Z50" s="127"/>
      <c r="AA50" s="127"/>
      <c r="AB50" s="127"/>
      <c r="AC50" s="42" t="s">
        <v>25</v>
      </c>
      <c r="AD50" s="42" t="s">
        <v>25</v>
      </c>
      <c r="AE50" s="42" t="s">
        <v>25</v>
      </c>
      <c r="AF50" s="42" t="s">
        <v>25</v>
      </c>
      <c r="AG50" s="42" t="s">
        <v>1971</v>
      </c>
      <c r="AH50" s="42" t="s">
        <v>1971</v>
      </c>
      <c r="AI50" s="42" t="s">
        <v>1971</v>
      </c>
      <c r="AJ50" s="42" t="s">
        <v>3878</v>
      </c>
      <c r="AK50" s="42" t="s">
        <v>3878</v>
      </c>
      <c r="AL50" s="42" t="s">
        <v>6267</v>
      </c>
      <c r="AM50" s="42" t="s">
        <v>2105</v>
      </c>
      <c r="AN50" s="42" t="s">
        <v>67</v>
      </c>
      <c r="AO50" s="42" t="s">
        <v>6864</v>
      </c>
      <c r="AP50" s="42" t="s">
        <v>2105</v>
      </c>
      <c r="AQ50" s="42" t="s">
        <v>2105</v>
      </c>
      <c r="AR50" s="110" t="s">
        <v>7361</v>
      </c>
      <c r="AS50" s="110" t="s">
        <v>7361</v>
      </c>
      <c r="AT50" s="110" t="s">
        <v>7361</v>
      </c>
      <c r="AU50" s="42" t="s">
        <v>3345</v>
      </c>
      <c r="AV50" s="42" t="s">
        <v>3345</v>
      </c>
      <c r="AW50" s="42" t="s">
        <v>5029</v>
      </c>
      <c r="AX50" s="42" t="s">
        <v>5029</v>
      </c>
      <c r="AY50" s="42" t="s">
        <v>1940</v>
      </c>
      <c r="AZ50" s="42" t="s">
        <v>1940</v>
      </c>
      <c r="BA50" s="42" t="s">
        <v>1940</v>
      </c>
      <c r="BB50" s="42" t="s">
        <v>1940</v>
      </c>
      <c r="BC50" s="42" t="s">
        <v>1940</v>
      </c>
      <c r="BD50" s="42" t="s">
        <v>1940</v>
      </c>
      <c r="BE50" s="127"/>
      <c r="BF50" s="42" t="s">
        <v>25</v>
      </c>
      <c r="BG50" s="42" t="s">
        <v>2105</v>
      </c>
      <c r="BH50" s="127"/>
      <c r="BI50" s="42" t="s">
        <v>1940</v>
      </c>
      <c r="BJ50" s="42" t="s">
        <v>1940</v>
      </c>
      <c r="BK50" s="42" t="s">
        <v>1940</v>
      </c>
      <c r="BL50" s="42" t="s">
        <v>1940</v>
      </c>
      <c r="BM50" s="42" t="s">
        <v>2105</v>
      </c>
      <c r="BN50" s="127"/>
      <c r="BO50" s="42" t="s">
        <v>2105</v>
      </c>
      <c r="BP50" s="42" t="s">
        <v>1940</v>
      </c>
      <c r="BQ50" s="42" t="s">
        <v>1940</v>
      </c>
      <c r="BR50" s="42" t="s">
        <v>1940</v>
      </c>
      <c r="BS50" s="42" t="s">
        <v>1940</v>
      </c>
      <c r="BT50" s="42" t="s">
        <v>1940</v>
      </c>
      <c r="BU50" s="42" t="s">
        <v>1940</v>
      </c>
      <c r="BV50" s="42" t="s">
        <v>1940</v>
      </c>
      <c r="BW50" s="42" t="s">
        <v>1940</v>
      </c>
      <c r="BX50" s="42" t="s">
        <v>25</v>
      </c>
      <c r="BY50" s="42" t="s">
        <v>25</v>
      </c>
      <c r="BZ50" s="42" t="s">
        <v>25</v>
      </c>
      <c r="CA50" s="42" t="s">
        <v>7298</v>
      </c>
      <c r="CB50" s="42" t="s">
        <v>25</v>
      </c>
      <c r="CC50" s="42" t="s">
        <v>25</v>
      </c>
      <c r="CD50" s="42" t="s">
        <v>25</v>
      </c>
      <c r="CE50" s="127"/>
      <c r="CF50" s="42" t="s">
        <v>5048</v>
      </c>
      <c r="CG50" s="42" t="s">
        <v>5048</v>
      </c>
      <c r="CH50" s="133"/>
      <c r="CI50" s="129"/>
      <c r="CJ50" s="129"/>
      <c r="CK50" s="42" t="s">
        <v>4935</v>
      </c>
      <c r="CL50" s="42" t="s">
        <v>4935</v>
      </c>
      <c r="CM50" s="42" t="s">
        <v>4934</v>
      </c>
      <c r="CN50" s="42" t="s">
        <v>7880</v>
      </c>
      <c r="CO50" s="42" t="s">
        <v>7880</v>
      </c>
      <c r="CP50" s="42" t="s">
        <v>2105</v>
      </c>
      <c r="CQ50" s="42" t="s">
        <v>2105</v>
      </c>
      <c r="CR50" s="42" t="s">
        <v>2105</v>
      </c>
      <c r="CS50" s="133"/>
      <c r="CT50" s="42" t="s">
        <v>25</v>
      </c>
      <c r="CU50" s="42" t="s">
        <v>25</v>
      </c>
      <c r="CV50" s="42" t="s">
        <v>25</v>
      </c>
      <c r="CW50" s="129"/>
      <c r="CX50" s="42" t="s">
        <v>25</v>
      </c>
      <c r="CY50" s="42" t="s">
        <v>25</v>
      </c>
      <c r="CZ50" s="42" t="s">
        <v>25</v>
      </c>
      <c r="DA50" s="42" t="s">
        <v>2105</v>
      </c>
      <c r="DB50" s="127"/>
      <c r="DC50" s="42" t="s">
        <v>2105</v>
      </c>
      <c r="DD50" s="127"/>
      <c r="DE50" s="42" t="s">
        <v>2105</v>
      </c>
      <c r="DF50" s="42" t="s">
        <v>2105</v>
      </c>
      <c r="DG50" s="42" t="s">
        <v>2105</v>
      </c>
      <c r="DH50" s="42" t="s">
        <v>2105</v>
      </c>
      <c r="DI50" s="127"/>
      <c r="DJ50" s="127"/>
      <c r="DK50" s="127"/>
      <c r="DL50" s="42" t="s">
        <v>3537</v>
      </c>
      <c r="DM50" s="42" t="s">
        <v>2105</v>
      </c>
      <c r="DN50" s="42" t="s">
        <v>2105</v>
      </c>
      <c r="DO50" s="42" t="s">
        <v>67</v>
      </c>
      <c r="DP50" s="42" t="s">
        <v>67</v>
      </c>
      <c r="DQ50" s="42" t="s">
        <v>2105</v>
      </c>
      <c r="DR50" s="127"/>
      <c r="DS50" s="127"/>
      <c r="DT50" s="127"/>
      <c r="DU50" s="127"/>
      <c r="DV50" s="42" t="s">
        <v>2105</v>
      </c>
      <c r="DW50" s="42" t="s">
        <v>2105</v>
      </c>
      <c r="DX50" s="42" t="s">
        <v>2105</v>
      </c>
      <c r="DY50" s="42" t="s">
        <v>2105</v>
      </c>
      <c r="DZ50" s="42" t="s">
        <v>2105</v>
      </c>
      <c r="EA50" s="42" t="s">
        <v>2105</v>
      </c>
      <c r="EB50" s="42" t="s">
        <v>2105</v>
      </c>
      <c r="EC50" s="42" t="s">
        <v>2105</v>
      </c>
      <c r="ED50" s="42" t="s">
        <v>2105</v>
      </c>
      <c r="EE50" s="42" t="s">
        <v>2105</v>
      </c>
      <c r="EF50" s="42" t="s">
        <v>2105</v>
      </c>
      <c r="EG50" s="42" t="s">
        <v>2105</v>
      </c>
      <c r="EH50" s="47" t="s">
        <v>2105</v>
      </c>
      <c r="EI50" s="47" t="s">
        <v>2105</v>
      </c>
      <c r="EJ50" s="47" t="s">
        <v>2105</v>
      </c>
      <c r="EK50" s="47" t="s">
        <v>2105</v>
      </c>
      <c r="EL50" s="47" t="s">
        <v>2105</v>
      </c>
      <c r="EM50" s="47" t="s">
        <v>2105</v>
      </c>
      <c r="EN50" s="47" t="s">
        <v>2105</v>
      </c>
      <c r="EO50" s="47" t="s">
        <v>2105</v>
      </c>
      <c r="EP50" s="42" t="s">
        <v>8088</v>
      </c>
      <c r="EQ50" s="42" t="s">
        <v>2232</v>
      </c>
      <c r="ER50" s="42" t="s">
        <v>8088</v>
      </c>
      <c r="ES50" s="42" t="s">
        <v>2232</v>
      </c>
      <c r="ET50" s="42" t="s">
        <v>2232</v>
      </c>
      <c r="EU50" s="42" t="s">
        <v>2232</v>
      </c>
      <c r="EV50" s="42" t="s">
        <v>2232</v>
      </c>
      <c r="EW50" s="42" t="s">
        <v>2232</v>
      </c>
      <c r="EX50" s="42" t="s">
        <v>2232</v>
      </c>
      <c r="EY50" s="42" t="s">
        <v>2232</v>
      </c>
      <c r="EZ50" s="42" t="s">
        <v>2278</v>
      </c>
      <c r="FA50" s="42" t="s">
        <v>2278</v>
      </c>
      <c r="FB50" s="42" t="s">
        <v>3716</v>
      </c>
      <c r="FC50" s="42" t="s">
        <v>3716</v>
      </c>
      <c r="FD50" s="42" t="s">
        <v>2105</v>
      </c>
      <c r="FE50" s="42" t="s">
        <v>2105</v>
      </c>
      <c r="FF50" s="42" t="s">
        <v>2105</v>
      </c>
      <c r="FG50" s="42" t="s">
        <v>25</v>
      </c>
      <c r="FH50" s="115"/>
      <c r="FI50" s="42" t="s">
        <v>25</v>
      </c>
      <c r="FJ50" s="127"/>
      <c r="FK50" s="42" t="s">
        <v>25</v>
      </c>
      <c r="FL50" s="127"/>
      <c r="FM50" s="42" t="s">
        <v>25</v>
      </c>
      <c r="FN50" s="42" t="s">
        <v>67</v>
      </c>
      <c r="FO50" s="42" t="s">
        <v>7727</v>
      </c>
      <c r="FP50" s="47" t="s">
        <v>2105</v>
      </c>
      <c r="FQ50" s="42" t="s">
        <v>7727</v>
      </c>
      <c r="FR50" s="47" t="s">
        <v>2105</v>
      </c>
      <c r="FS50" s="42" t="s">
        <v>25</v>
      </c>
      <c r="FT50" s="42" t="s">
        <v>2105</v>
      </c>
      <c r="FU50" s="42" t="s">
        <v>2105</v>
      </c>
      <c r="FV50" s="42" t="s">
        <v>2105</v>
      </c>
      <c r="FW50" s="127"/>
      <c r="FX50" s="42" t="s">
        <v>2680</v>
      </c>
      <c r="FY50" s="42" t="s">
        <v>2232</v>
      </c>
      <c r="FZ50" s="42" t="s">
        <v>2105</v>
      </c>
      <c r="GA50" s="127"/>
      <c r="GB50" s="42" t="s">
        <v>2105</v>
      </c>
      <c r="GC50" s="42" t="s">
        <v>2105</v>
      </c>
      <c r="GD50" s="42" t="s">
        <v>25</v>
      </c>
      <c r="GE50" s="42" t="s">
        <v>25</v>
      </c>
      <c r="GF50" s="42" t="s">
        <v>25</v>
      </c>
      <c r="GG50" s="42" t="s">
        <v>25</v>
      </c>
      <c r="GH50" s="42" t="s">
        <v>2105</v>
      </c>
      <c r="GI50" s="42" t="s">
        <v>2105</v>
      </c>
      <c r="GJ50" s="127"/>
      <c r="GK50" s="127"/>
      <c r="GL50" s="42" t="s">
        <v>2890</v>
      </c>
      <c r="GM50" s="42" t="s">
        <v>25</v>
      </c>
      <c r="GN50" s="42" t="s">
        <v>2890</v>
      </c>
      <c r="GO50" s="127"/>
      <c r="GP50" s="42" t="s">
        <v>2105</v>
      </c>
      <c r="GQ50" s="42" t="s">
        <v>2936</v>
      </c>
      <c r="GR50" s="127"/>
      <c r="GS50" s="127"/>
      <c r="GT50" s="42" t="s">
        <v>2962</v>
      </c>
      <c r="GU50" s="42" t="s">
        <v>2962</v>
      </c>
      <c r="GV50" s="42" t="s">
        <v>2962</v>
      </c>
      <c r="GW50" s="42" t="s">
        <v>2962</v>
      </c>
      <c r="GX50" s="42" t="s">
        <v>2105</v>
      </c>
      <c r="GY50" s="42" t="s">
        <v>2105</v>
      </c>
      <c r="GZ50" s="42" t="s">
        <v>2105</v>
      </c>
      <c r="HA50" s="127"/>
      <c r="HB50" s="127"/>
      <c r="HC50" s="42" t="s">
        <v>2105</v>
      </c>
      <c r="HD50" s="42" t="s">
        <v>2105</v>
      </c>
      <c r="HE50" s="42" t="s">
        <v>2105</v>
      </c>
      <c r="HF50" s="42" t="s">
        <v>2105</v>
      </c>
      <c r="HG50" s="42" t="s">
        <v>2105</v>
      </c>
      <c r="HH50" s="42" t="s">
        <v>2105</v>
      </c>
      <c r="HI50" s="42" t="s">
        <v>2105</v>
      </c>
      <c r="HJ50" s="42" t="s">
        <v>2105</v>
      </c>
      <c r="HK50" s="116"/>
      <c r="HL50" s="42" t="s">
        <v>25</v>
      </c>
      <c r="HM50" s="42" t="s">
        <v>2105</v>
      </c>
    </row>
    <row r="51" spans="1:221" ht="11.25" customHeight="1">
      <c r="A51" s="86" t="s">
        <v>435</v>
      </c>
      <c r="B51" s="86"/>
      <c r="C51" s="62" t="s">
        <v>5499</v>
      </c>
      <c r="D51" s="62" t="s">
        <v>5499</v>
      </c>
      <c r="E51" s="62" t="s">
        <v>6146</v>
      </c>
      <c r="F51" s="62" t="s">
        <v>6268</v>
      </c>
      <c r="G51" s="62" t="s">
        <v>6146</v>
      </c>
      <c r="H51" s="62" t="s">
        <v>5499</v>
      </c>
      <c r="I51" s="62" t="s">
        <v>6322</v>
      </c>
      <c r="J51" s="62"/>
      <c r="K51" s="62" t="s">
        <v>1601</v>
      </c>
      <c r="L51" s="62" t="s">
        <v>6322</v>
      </c>
      <c r="M51" s="62" t="s">
        <v>1601</v>
      </c>
      <c r="N51" s="62" t="s">
        <v>6322</v>
      </c>
      <c r="O51" s="62" t="s">
        <v>1601</v>
      </c>
      <c r="P51" s="63"/>
      <c r="Q51" s="63" t="s">
        <v>1911</v>
      </c>
      <c r="R51" s="63"/>
      <c r="S51" s="63" t="s">
        <v>1939</v>
      </c>
      <c r="T51" s="62" t="s">
        <v>4721</v>
      </c>
      <c r="U51" s="63" t="s">
        <v>6414</v>
      </c>
      <c r="V51" s="62" t="s">
        <v>4721</v>
      </c>
      <c r="W51" s="63" t="s">
        <v>6414</v>
      </c>
      <c r="X51" s="62" t="s">
        <v>4721</v>
      </c>
      <c r="Y51" s="63" t="s">
        <v>6414</v>
      </c>
      <c r="Z51" s="63"/>
      <c r="AA51" s="63"/>
      <c r="AB51" s="63"/>
      <c r="AC51" s="63" t="s">
        <v>25</v>
      </c>
      <c r="AD51" s="63" t="s">
        <v>25</v>
      </c>
      <c r="AE51" s="63" t="s">
        <v>25</v>
      </c>
      <c r="AF51" s="63" t="s">
        <v>25</v>
      </c>
      <c r="AG51" s="63" t="s">
        <v>1972</v>
      </c>
      <c r="AH51" s="63" t="s">
        <v>2001</v>
      </c>
      <c r="AI51" s="63"/>
      <c r="AJ51" s="63" t="s">
        <v>3877</v>
      </c>
      <c r="AK51" s="63" t="s">
        <v>3877</v>
      </c>
      <c r="AL51" s="62" t="s">
        <v>6268</v>
      </c>
      <c r="AM51" s="63" t="s">
        <v>5245</v>
      </c>
      <c r="AN51" s="63" t="s">
        <v>5825</v>
      </c>
      <c r="AO51" s="62" t="s">
        <v>6860</v>
      </c>
      <c r="AP51" s="63" t="s">
        <v>5245</v>
      </c>
      <c r="AQ51" s="63" t="s">
        <v>5396</v>
      </c>
      <c r="AR51" s="63" t="s">
        <v>6964</v>
      </c>
      <c r="AS51" s="63"/>
      <c r="AT51" s="63"/>
      <c r="AU51" s="63" t="s">
        <v>1509</v>
      </c>
      <c r="AV51" s="63" t="s">
        <v>1509</v>
      </c>
      <c r="AW51" s="63" t="s">
        <v>5026</v>
      </c>
      <c r="AX51" s="63" t="s">
        <v>5026</v>
      </c>
      <c r="AY51" s="63" t="s">
        <v>2014</v>
      </c>
      <c r="AZ51" s="63" t="s">
        <v>2014</v>
      </c>
      <c r="BA51" s="63" t="s">
        <v>2014</v>
      </c>
      <c r="BB51" s="63" t="s">
        <v>2014</v>
      </c>
      <c r="BC51" s="63" t="s">
        <v>2014</v>
      </c>
      <c r="BD51" s="63" t="s">
        <v>2014</v>
      </c>
      <c r="BE51" s="62"/>
      <c r="BF51" s="63" t="s">
        <v>25</v>
      </c>
      <c r="BG51" s="63" t="s">
        <v>4248</v>
      </c>
      <c r="BH51" s="62"/>
      <c r="BI51" s="62" t="s">
        <v>2035</v>
      </c>
      <c r="BJ51" s="62" t="s">
        <v>2035</v>
      </c>
      <c r="BK51" s="62" t="s">
        <v>4248</v>
      </c>
      <c r="BL51" s="63" t="s">
        <v>4248</v>
      </c>
      <c r="BM51" s="63" t="s">
        <v>4248</v>
      </c>
      <c r="BN51" s="62"/>
      <c r="BO51" s="63" t="s">
        <v>4248</v>
      </c>
      <c r="BP51" s="62" t="s">
        <v>2056</v>
      </c>
      <c r="BQ51" s="62" t="s">
        <v>2056</v>
      </c>
      <c r="BR51" s="62" t="s">
        <v>4248</v>
      </c>
      <c r="BS51" s="63" t="s">
        <v>4248</v>
      </c>
      <c r="BT51" s="62" t="s">
        <v>2071</v>
      </c>
      <c r="BU51" s="62" t="s">
        <v>2071</v>
      </c>
      <c r="BV51" s="62" t="s">
        <v>4248</v>
      </c>
      <c r="BW51" s="63" t="s">
        <v>4248</v>
      </c>
      <c r="BX51" s="63" t="s">
        <v>7209</v>
      </c>
      <c r="BY51" s="63" t="s">
        <v>25</v>
      </c>
      <c r="BZ51" s="63" t="s">
        <v>25</v>
      </c>
      <c r="CA51" s="63" t="s">
        <v>7209</v>
      </c>
      <c r="CB51" s="63" t="s">
        <v>25</v>
      </c>
      <c r="CC51" s="63" t="s">
        <v>7349</v>
      </c>
      <c r="CD51" s="63" t="s">
        <v>25</v>
      </c>
      <c r="CE51" s="62"/>
      <c r="CF51" s="64" t="s">
        <v>5049</v>
      </c>
      <c r="CG51" s="64" t="s">
        <v>5049</v>
      </c>
      <c r="CH51" s="64"/>
      <c r="CI51" s="64"/>
      <c r="CJ51" s="64"/>
      <c r="CK51" s="64" t="s">
        <v>4936</v>
      </c>
      <c r="CL51" s="64" t="s">
        <v>4936</v>
      </c>
      <c r="CM51" s="64" t="s">
        <v>4936</v>
      </c>
      <c r="CN51" s="63" t="s">
        <v>8037</v>
      </c>
      <c r="CO51" s="63" t="s">
        <v>8037</v>
      </c>
      <c r="CP51" s="64" t="s">
        <v>2104</v>
      </c>
      <c r="CQ51" s="64" t="s">
        <v>2104</v>
      </c>
      <c r="CR51" s="64" t="s">
        <v>2104</v>
      </c>
      <c r="CS51" s="64"/>
      <c r="CT51" s="64" t="s">
        <v>25</v>
      </c>
      <c r="CU51" s="64" t="s">
        <v>25</v>
      </c>
      <c r="CV51" s="64" t="s">
        <v>25</v>
      </c>
      <c r="CW51" s="65"/>
      <c r="CX51" s="64" t="s">
        <v>25</v>
      </c>
      <c r="CY51" s="64" t="s">
        <v>25</v>
      </c>
      <c r="CZ51" s="64" t="s">
        <v>25</v>
      </c>
      <c r="DA51" s="62" t="s">
        <v>1410</v>
      </c>
      <c r="DB51" s="62"/>
      <c r="DC51" s="62" t="s">
        <v>1410</v>
      </c>
      <c r="DD51" s="62"/>
      <c r="DE51" s="62" t="s">
        <v>1410</v>
      </c>
      <c r="DF51" s="62" t="s">
        <v>1410</v>
      </c>
      <c r="DG51" s="62" t="s">
        <v>1410</v>
      </c>
      <c r="DH51" s="62" t="s">
        <v>1410</v>
      </c>
      <c r="DI51" s="62"/>
      <c r="DJ51" s="62"/>
      <c r="DK51" s="62"/>
      <c r="DL51" s="62" t="s">
        <v>25</v>
      </c>
      <c r="DM51" s="62" t="s">
        <v>2167</v>
      </c>
      <c r="DN51" s="62" t="s">
        <v>3532</v>
      </c>
      <c r="DO51" s="62" t="s">
        <v>3763</v>
      </c>
      <c r="DP51" s="62" t="s">
        <v>3763</v>
      </c>
      <c r="DQ51" s="62" t="s">
        <v>3160</v>
      </c>
      <c r="DR51" s="62"/>
      <c r="DS51" s="62"/>
      <c r="DT51" s="62"/>
      <c r="DU51" s="62"/>
      <c r="DV51" s="62" t="s">
        <v>2213</v>
      </c>
      <c r="DW51" s="62" t="s">
        <v>2213</v>
      </c>
      <c r="DX51" s="62" t="s">
        <v>2213</v>
      </c>
      <c r="DY51" s="62" t="s">
        <v>2213</v>
      </c>
      <c r="DZ51" s="62" t="s">
        <v>2213</v>
      </c>
      <c r="EA51" s="62" t="s">
        <v>2213</v>
      </c>
      <c r="EB51" s="62" t="s">
        <v>2213</v>
      </c>
      <c r="EC51" s="62" t="s">
        <v>2213</v>
      </c>
      <c r="ED51" s="62" t="s">
        <v>2213</v>
      </c>
      <c r="EE51" s="62" t="s">
        <v>2213</v>
      </c>
      <c r="EF51" s="62" t="s">
        <v>2213</v>
      </c>
      <c r="EG51" s="62" t="s">
        <v>2213</v>
      </c>
      <c r="EH51" s="62" t="s">
        <v>6021</v>
      </c>
      <c r="EI51" s="62" t="s">
        <v>6021</v>
      </c>
      <c r="EJ51" s="62" t="s">
        <v>6021</v>
      </c>
      <c r="EK51" s="62" t="s">
        <v>6021</v>
      </c>
      <c r="EL51" s="62" t="s">
        <v>6021</v>
      </c>
      <c r="EM51" s="62" t="s">
        <v>6021</v>
      </c>
      <c r="EN51" s="62" t="s">
        <v>6021</v>
      </c>
      <c r="EO51" s="62" t="s">
        <v>6021</v>
      </c>
      <c r="EP51" s="66" t="s">
        <v>8089</v>
      </c>
      <c r="EQ51" s="66" t="s">
        <v>2231</v>
      </c>
      <c r="ER51" s="66" t="s">
        <v>8089</v>
      </c>
      <c r="ES51" s="66" t="s">
        <v>2231</v>
      </c>
      <c r="ET51" s="66" t="s">
        <v>2231</v>
      </c>
      <c r="EU51" s="66" t="s">
        <v>2231</v>
      </c>
      <c r="EV51" s="66" t="s">
        <v>4339</v>
      </c>
      <c r="EW51" s="66" t="s">
        <v>4339</v>
      </c>
      <c r="EX51" s="66" t="s">
        <v>4339</v>
      </c>
      <c r="EY51" s="66" t="s">
        <v>4339</v>
      </c>
      <c r="EZ51" s="62" t="s">
        <v>2277</v>
      </c>
      <c r="FA51" s="62" t="s">
        <v>2277</v>
      </c>
      <c r="FB51" s="62" t="s">
        <v>3665</v>
      </c>
      <c r="FC51" s="62" t="s">
        <v>3665</v>
      </c>
      <c r="FD51" s="66" t="s">
        <v>2393</v>
      </c>
      <c r="FE51" s="66" t="s">
        <v>2393</v>
      </c>
      <c r="FF51" s="66" t="s">
        <v>4443</v>
      </c>
      <c r="FG51" s="66" t="s">
        <v>25</v>
      </c>
      <c r="FH51" s="62"/>
      <c r="FI51" s="66" t="s">
        <v>25</v>
      </c>
      <c r="FJ51" s="62"/>
      <c r="FK51" s="66" t="s">
        <v>25</v>
      </c>
      <c r="FL51" s="63"/>
      <c r="FM51" s="63" t="s">
        <v>25</v>
      </c>
      <c r="FN51" s="63" t="s">
        <v>1122</v>
      </c>
      <c r="FO51" s="112" t="s">
        <v>1123</v>
      </c>
      <c r="FP51" s="63" t="s">
        <v>1122</v>
      </c>
      <c r="FQ51" s="112" t="s">
        <v>1123</v>
      </c>
      <c r="FR51" s="63" t="s">
        <v>1122</v>
      </c>
      <c r="FS51" s="63" t="s">
        <v>25</v>
      </c>
      <c r="FT51" s="63" t="s">
        <v>1358</v>
      </c>
      <c r="FU51" s="63" t="s">
        <v>1358</v>
      </c>
      <c r="FV51" s="63" t="s">
        <v>1358</v>
      </c>
      <c r="FW51" s="62"/>
      <c r="FX51" s="62" t="s">
        <v>2673</v>
      </c>
      <c r="FY51" s="62" t="s">
        <v>2673</v>
      </c>
      <c r="FZ51" s="62" t="s">
        <v>2728</v>
      </c>
      <c r="GA51" s="62"/>
      <c r="GB51" s="62" t="s">
        <v>2673</v>
      </c>
      <c r="GC51" s="62" t="s">
        <v>2673</v>
      </c>
      <c r="GD51" s="62" t="s">
        <v>25</v>
      </c>
      <c r="GE51" s="62" t="s">
        <v>25</v>
      </c>
      <c r="GF51" s="62" t="s">
        <v>25</v>
      </c>
      <c r="GG51" s="62" t="s">
        <v>25</v>
      </c>
      <c r="GH51" s="111" t="s">
        <v>5164</v>
      </c>
      <c r="GI51" s="111" t="s">
        <v>5164</v>
      </c>
      <c r="GJ51" s="62"/>
      <c r="GK51" s="62"/>
      <c r="GL51" s="62" t="s">
        <v>2887</v>
      </c>
      <c r="GM51" s="62" t="s">
        <v>25</v>
      </c>
      <c r="GN51" s="62" t="s">
        <v>25</v>
      </c>
      <c r="GO51" s="62"/>
      <c r="GP51" s="62" t="s">
        <v>1665</v>
      </c>
      <c r="GQ51" s="62" t="s">
        <v>1297</v>
      </c>
      <c r="GR51" s="62"/>
      <c r="GS51" s="62"/>
      <c r="GT51" s="62" t="s">
        <v>2961</v>
      </c>
      <c r="GU51" s="62" t="s">
        <v>2961</v>
      </c>
      <c r="GV51" s="62" t="s">
        <v>2961</v>
      </c>
      <c r="GW51" s="62" t="s">
        <v>2961</v>
      </c>
      <c r="GX51" s="62" t="s">
        <v>3444</v>
      </c>
      <c r="GY51" s="62" t="s">
        <v>3444</v>
      </c>
      <c r="GZ51" s="62" t="s">
        <v>5616</v>
      </c>
      <c r="HA51" s="67"/>
      <c r="HB51" s="67"/>
      <c r="HC51" s="67" t="s">
        <v>1122</v>
      </c>
      <c r="HD51" s="67" t="s">
        <v>1122</v>
      </c>
      <c r="HE51" s="67" t="s">
        <v>1122</v>
      </c>
      <c r="HF51" s="67" t="s">
        <v>1122</v>
      </c>
      <c r="HG51" s="62" t="s">
        <v>5884</v>
      </c>
      <c r="HH51" s="62" t="s">
        <v>5884</v>
      </c>
      <c r="HI51" s="62" t="s">
        <v>3194</v>
      </c>
      <c r="HJ51" s="62" t="s">
        <v>3194</v>
      </c>
      <c r="HK51" s="62"/>
      <c r="HL51" s="62" t="s">
        <v>25</v>
      </c>
      <c r="HM51" s="62" t="s">
        <v>3278</v>
      </c>
    </row>
    <row r="52" spans="1:221" ht="22.5" customHeight="1">
      <c r="A52" s="164" t="s">
        <v>1870</v>
      </c>
      <c r="B52" s="125"/>
      <c r="C52" s="42" t="s">
        <v>4223</v>
      </c>
      <c r="D52" s="42" t="s">
        <v>4223</v>
      </c>
      <c r="E52" s="42" t="s">
        <v>25</v>
      </c>
      <c r="F52" s="42" t="s">
        <v>67</v>
      </c>
      <c r="G52" s="42" t="s">
        <v>25</v>
      </c>
      <c r="H52" s="42" t="s">
        <v>4223</v>
      </c>
      <c r="I52" s="42" t="s">
        <v>67</v>
      </c>
      <c r="J52" s="127"/>
      <c r="K52" s="42" t="s">
        <v>67</v>
      </c>
      <c r="L52" s="42" t="s">
        <v>67</v>
      </c>
      <c r="M52" s="42" t="s">
        <v>67</v>
      </c>
      <c r="N52" s="42" t="s">
        <v>67</v>
      </c>
      <c r="O52" s="42" t="s">
        <v>67</v>
      </c>
      <c r="P52" s="116"/>
      <c r="Q52" s="42" t="s">
        <v>65</v>
      </c>
      <c r="R52" s="127"/>
      <c r="S52" s="42" t="s">
        <v>65</v>
      </c>
      <c r="T52" s="42" t="s">
        <v>25</v>
      </c>
      <c r="U52" s="42" t="s">
        <v>25</v>
      </c>
      <c r="V52" s="42" t="s">
        <v>65</v>
      </c>
      <c r="W52" s="42" t="s">
        <v>6486</v>
      </c>
      <c r="X52" s="42" t="s">
        <v>4851</v>
      </c>
      <c r="Y52" s="42" t="s">
        <v>67</v>
      </c>
      <c r="Z52" s="127"/>
      <c r="AA52" s="127"/>
      <c r="AB52" s="127"/>
      <c r="AC52" s="42" t="s">
        <v>2362</v>
      </c>
      <c r="AD52" s="42" t="s">
        <v>2362</v>
      </c>
      <c r="AE52" s="42" t="s">
        <v>2362</v>
      </c>
      <c r="AF52" s="42" t="s">
        <v>67</v>
      </c>
      <c r="AG52" s="42" t="s">
        <v>67</v>
      </c>
      <c r="AH52" s="42" t="s">
        <v>67</v>
      </c>
      <c r="AI52" s="42" t="s">
        <v>5311</v>
      </c>
      <c r="AJ52" s="47" t="s">
        <v>3882</v>
      </c>
      <c r="AK52" s="47" t="s">
        <v>3882</v>
      </c>
      <c r="AL52" s="42" t="s">
        <v>67</v>
      </c>
      <c r="AM52" s="47" t="s">
        <v>67</v>
      </c>
      <c r="AN52" s="42"/>
      <c r="AO52" s="42" t="s">
        <v>6723</v>
      </c>
      <c r="AP52" s="47" t="s">
        <v>67</v>
      </c>
      <c r="AQ52" s="47" t="s">
        <v>67</v>
      </c>
      <c r="AR52" s="42" t="s">
        <v>7044</v>
      </c>
      <c r="AS52" s="42" t="s">
        <v>7044</v>
      </c>
      <c r="AT52" s="42" t="s">
        <v>25</v>
      </c>
      <c r="AU52" s="42" t="s">
        <v>25</v>
      </c>
      <c r="AV52" s="42" t="s">
        <v>25</v>
      </c>
      <c r="AW52" s="42" t="s">
        <v>7056</v>
      </c>
      <c r="AX52" s="42" t="s">
        <v>7056</v>
      </c>
      <c r="AY52" s="42" t="s">
        <v>25</v>
      </c>
      <c r="AZ52" s="42" t="s">
        <v>25</v>
      </c>
      <c r="BA52" s="42" t="s">
        <v>25</v>
      </c>
      <c r="BB52" s="42" t="s">
        <v>25</v>
      </c>
      <c r="BC52" s="42" t="s">
        <v>25</v>
      </c>
      <c r="BD52" s="42" t="s">
        <v>25</v>
      </c>
      <c r="BE52" s="127"/>
      <c r="BF52" s="42" t="s">
        <v>25</v>
      </c>
      <c r="BG52" s="42" t="s">
        <v>25</v>
      </c>
      <c r="BH52" s="127"/>
      <c r="BI52" s="42" t="s">
        <v>25</v>
      </c>
      <c r="BJ52" s="42" t="s">
        <v>25</v>
      </c>
      <c r="BK52" s="42" t="s">
        <v>25</v>
      </c>
      <c r="BL52" s="42" t="s">
        <v>25</v>
      </c>
      <c r="BM52" s="42" t="s">
        <v>7100</v>
      </c>
      <c r="BN52" s="127"/>
      <c r="BO52" s="42" t="s">
        <v>7100</v>
      </c>
      <c r="BP52" s="42" t="s">
        <v>25</v>
      </c>
      <c r="BQ52" s="42" t="s">
        <v>25</v>
      </c>
      <c r="BR52" s="42" t="s">
        <v>25</v>
      </c>
      <c r="BS52" s="42" t="s">
        <v>25</v>
      </c>
      <c r="BT52" s="42" t="s">
        <v>25</v>
      </c>
      <c r="BU52" s="42" t="s">
        <v>25</v>
      </c>
      <c r="BV52" s="42" t="s">
        <v>25</v>
      </c>
      <c r="BW52" s="42" t="s">
        <v>25</v>
      </c>
      <c r="BX52" s="42" t="s">
        <v>25</v>
      </c>
      <c r="BY52" s="42" t="s">
        <v>25</v>
      </c>
      <c r="BZ52" s="42" t="s">
        <v>25</v>
      </c>
      <c r="CA52" s="42" t="s">
        <v>67</v>
      </c>
      <c r="CB52" s="42" t="s">
        <v>25</v>
      </c>
      <c r="CC52" s="42" t="s">
        <v>25</v>
      </c>
      <c r="CD52" s="42" t="s">
        <v>25</v>
      </c>
      <c r="CE52" s="127"/>
      <c r="CF52" s="42" t="s">
        <v>25</v>
      </c>
      <c r="CG52" s="42" t="s">
        <v>25</v>
      </c>
      <c r="CH52" s="133"/>
      <c r="CI52" s="129"/>
      <c r="CJ52" s="129"/>
      <c r="CK52" s="42" t="s">
        <v>67</v>
      </c>
      <c r="CL52" s="42" t="s">
        <v>67</v>
      </c>
      <c r="CM52" s="42" t="s">
        <v>67</v>
      </c>
      <c r="CN52" s="42" t="s">
        <v>8039</v>
      </c>
      <c r="CO52" s="42" t="s">
        <v>8039</v>
      </c>
      <c r="CP52" s="42" t="s">
        <v>25</v>
      </c>
      <c r="CQ52" s="42" t="s">
        <v>25</v>
      </c>
      <c r="CR52" s="42" t="s">
        <v>4415</v>
      </c>
      <c r="CS52" s="133"/>
      <c r="CT52" s="42" t="s">
        <v>25</v>
      </c>
      <c r="CU52" s="42" t="s">
        <v>25</v>
      </c>
      <c r="CV52" s="42" t="s">
        <v>25</v>
      </c>
      <c r="CW52" s="129"/>
      <c r="CX52" s="42" t="s">
        <v>25</v>
      </c>
      <c r="CY52" s="42" t="s">
        <v>25</v>
      </c>
      <c r="CZ52" s="42" t="s">
        <v>207</v>
      </c>
      <c r="DA52" s="42" t="s">
        <v>25</v>
      </c>
      <c r="DB52" s="127"/>
      <c r="DC52" s="42" t="s">
        <v>25</v>
      </c>
      <c r="DD52" s="127"/>
      <c r="DE52" s="42" t="s">
        <v>25</v>
      </c>
      <c r="DF52" s="42" t="s">
        <v>67</v>
      </c>
      <c r="DG52" s="42" t="s">
        <v>25</v>
      </c>
      <c r="DH52" s="42" t="s">
        <v>67</v>
      </c>
      <c r="DI52" s="127"/>
      <c r="DJ52" s="127"/>
      <c r="DK52" s="127"/>
      <c r="DL52" s="42" t="s">
        <v>25</v>
      </c>
      <c r="DM52" s="42" t="s">
        <v>25</v>
      </c>
      <c r="DN52" s="42" t="s">
        <v>25</v>
      </c>
      <c r="DO52" s="42" t="s">
        <v>67</v>
      </c>
      <c r="DP52" s="42" t="s">
        <v>67</v>
      </c>
      <c r="DQ52" s="43" t="s">
        <v>25</v>
      </c>
      <c r="DR52" s="127"/>
      <c r="DS52" s="127"/>
      <c r="DT52" s="127"/>
      <c r="DU52" s="127"/>
      <c r="DV52" s="42" t="s">
        <v>25</v>
      </c>
      <c r="DW52" s="42" t="s">
        <v>25</v>
      </c>
      <c r="DX52" s="42" t="s">
        <v>25</v>
      </c>
      <c r="DY52" s="42" t="s">
        <v>25</v>
      </c>
      <c r="DZ52" s="42" t="s">
        <v>25</v>
      </c>
      <c r="EA52" s="42" t="s">
        <v>25</v>
      </c>
      <c r="EB52" s="42" t="s">
        <v>25</v>
      </c>
      <c r="EC52" s="42" t="s">
        <v>25</v>
      </c>
      <c r="ED52" s="42" t="s">
        <v>25</v>
      </c>
      <c r="EE52" s="42" t="s">
        <v>25</v>
      </c>
      <c r="EF52" s="42" t="s">
        <v>25</v>
      </c>
      <c r="EG52" s="42" t="s">
        <v>25</v>
      </c>
      <c r="EH52" s="42" t="s">
        <v>25</v>
      </c>
      <c r="EI52" s="42" t="s">
        <v>25</v>
      </c>
      <c r="EJ52" s="42" t="s">
        <v>25</v>
      </c>
      <c r="EK52" s="42" t="s">
        <v>25</v>
      </c>
      <c r="EL52" s="42" t="s">
        <v>25</v>
      </c>
      <c r="EM52" s="42" t="s">
        <v>25</v>
      </c>
      <c r="EN52" s="42" t="s">
        <v>25</v>
      </c>
      <c r="EO52" s="42" t="s">
        <v>67</v>
      </c>
      <c r="EP52" s="42" t="s">
        <v>8090</v>
      </c>
      <c r="EQ52" s="42" t="s">
        <v>25</v>
      </c>
      <c r="ER52" s="42" t="s">
        <v>8090</v>
      </c>
      <c r="ES52" s="42" t="s">
        <v>25</v>
      </c>
      <c r="ET52" s="42" t="s">
        <v>25</v>
      </c>
      <c r="EU52" s="42" t="s">
        <v>25</v>
      </c>
      <c r="EV52" s="42" t="s">
        <v>25</v>
      </c>
      <c r="EW52" s="42" t="s">
        <v>25</v>
      </c>
      <c r="EX52" s="42" t="s">
        <v>25</v>
      </c>
      <c r="EY52" s="42" t="s">
        <v>25</v>
      </c>
      <c r="EZ52" s="42" t="s">
        <v>25</v>
      </c>
      <c r="FA52" s="42" t="s">
        <v>25</v>
      </c>
      <c r="FB52" s="42" t="s">
        <v>3716</v>
      </c>
      <c r="FC52" s="42" t="s">
        <v>3716</v>
      </c>
      <c r="FD52" s="42" t="s">
        <v>25</v>
      </c>
      <c r="FE52" s="42" t="s">
        <v>25</v>
      </c>
      <c r="FF52" s="42" t="s">
        <v>67</v>
      </c>
      <c r="FG52" s="42" t="s">
        <v>25</v>
      </c>
      <c r="FH52" s="115"/>
      <c r="FI52" s="42" t="s">
        <v>25</v>
      </c>
      <c r="FJ52" s="127"/>
      <c r="FK52" s="42" t="s">
        <v>25</v>
      </c>
      <c r="FL52" s="127"/>
      <c r="FM52" s="42" t="s">
        <v>65</v>
      </c>
      <c r="FN52" s="42" t="s">
        <v>65</v>
      </c>
      <c r="FO52" s="42" t="s">
        <v>7776</v>
      </c>
      <c r="FP52" s="42" t="s">
        <v>7776</v>
      </c>
      <c r="FQ52" s="42" t="s">
        <v>7776</v>
      </c>
      <c r="FR52" s="42" t="s">
        <v>7776</v>
      </c>
      <c r="FS52" s="42" t="s">
        <v>25</v>
      </c>
      <c r="FT52" s="42" t="s">
        <v>25</v>
      </c>
      <c r="FU52" s="42" t="s">
        <v>25</v>
      </c>
      <c r="FV52" s="42" t="s">
        <v>2569</v>
      </c>
      <c r="FW52" s="127"/>
      <c r="FX52" s="42" t="s">
        <v>25</v>
      </c>
      <c r="FY52" s="42" t="s">
        <v>25</v>
      </c>
      <c r="FZ52" s="42" t="s">
        <v>25</v>
      </c>
      <c r="GA52" s="127"/>
      <c r="GB52" s="42" t="s">
        <v>25</v>
      </c>
      <c r="GC52" s="42" t="s">
        <v>25</v>
      </c>
      <c r="GD52" s="42" t="s">
        <v>25</v>
      </c>
      <c r="GE52" s="42" t="s">
        <v>25</v>
      </c>
      <c r="GF52" s="42" t="s">
        <v>25</v>
      </c>
      <c r="GG52" s="42" t="s">
        <v>25</v>
      </c>
      <c r="GH52" s="42" t="s">
        <v>25</v>
      </c>
      <c r="GI52" s="42" t="s">
        <v>25</v>
      </c>
      <c r="GJ52" s="127"/>
      <c r="GK52" s="127"/>
      <c r="GL52" s="42" t="s">
        <v>25</v>
      </c>
      <c r="GM52" s="42" t="s">
        <v>25</v>
      </c>
      <c r="GN52" s="42" t="s">
        <v>25</v>
      </c>
      <c r="GO52" s="127"/>
      <c r="GP52" s="42" t="s">
        <v>65</v>
      </c>
      <c r="GQ52" s="42" t="s">
        <v>25</v>
      </c>
      <c r="GR52" s="127"/>
      <c r="GS52" s="127"/>
      <c r="GT52" s="47" t="s">
        <v>67</v>
      </c>
      <c r="GU52" s="47" t="s">
        <v>67</v>
      </c>
      <c r="GV52" s="47" t="s">
        <v>67</v>
      </c>
      <c r="GW52" s="47" t="s">
        <v>67</v>
      </c>
      <c r="GX52" s="47" t="s">
        <v>67</v>
      </c>
      <c r="GY52" s="47" t="s">
        <v>67</v>
      </c>
      <c r="GZ52" s="47" t="s">
        <v>67</v>
      </c>
      <c r="HA52" s="127"/>
      <c r="HB52" s="127"/>
      <c r="HC52" s="47" t="s">
        <v>67</v>
      </c>
      <c r="HD52" s="47" t="s">
        <v>67</v>
      </c>
      <c r="HE52" s="47" t="s">
        <v>67</v>
      </c>
      <c r="HF52" s="47" t="s">
        <v>67</v>
      </c>
      <c r="HG52" s="47" t="s">
        <v>67</v>
      </c>
      <c r="HH52" s="47" t="s">
        <v>67</v>
      </c>
      <c r="HI52" s="43" t="s">
        <v>25</v>
      </c>
      <c r="HJ52" s="43" t="s">
        <v>25</v>
      </c>
      <c r="HK52" s="116"/>
      <c r="HL52" s="42" t="s">
        <v>25</v>
      </c>
      <c r="HM52" s="47" t="s">
        <v>65</v>
      </c>
    </row>
    <row r="53" spans="1:221" ht="11.25" customHeight="1">
      <c r="A53" s="86" t="s">
        <v>435</v>
      </c>
      <c r="B53" s="86"/>
      <c r="C53" s="62" t="s">
        <v>5499</v>
      </c>
      <c r="D53" s="62" t="s">
        <v>5499</v>
      </c>
      <c r="E53" s="62" t="s">
        <v>25</v>
      </c>
      <c r="F53" s="62" t="s">
        <v>6146</v>
      </c>
      <c r="G53" s="62" t="s">
        <v>25</v>
      </c>
      <c r="H53" s="62" t="s">
        <v>5499</v>
      </c>
      <c r="I53" s="62" t="s">
        <v>6322</v>
      </c>
      <c r="J53" s="62"/>
      <c r="K53" s="62" t="s">
        <v>1601</v>
      </c>
      <c r="L53" s="62" t="s">
        <v>6322</v>
      </c>
      <c r="M53" s="62" t="s">
        <v>1601</v>
      </c>
      <c r="N53" s="62" t="s">
        <v>6322</v>
      </c>
      <c r="O53" s="62" t="s">
        <v>1601</v>
      </c>
      <c r="P53" s="63"/>
      <c r="Q53" s="63" t="s">
        <v>684</v>
      </c>
      <c r="R53" s="63"/>
      <c r="S53" s="63" t="s">
        <v>1937</v>
      </c>
      <c r="T53" s="62" t="s">
        <v>4721</v>
      </c>
      <c r="U53" s="62" t="s">
        <v>25</v>
      </c>
      <c r="V53" s="62" t="s">
        <v>4721</v>
      </c>
      <c r="W53" s="63" t="s">
        <v>6425</v>
      </c>
      <c r="X53" s="62" t="s">
        <v>4721</v>
      </c>
      <c r="Y53" s="63" t="s">
        <v>6425</v>
      </c>
      <c r="Z53" s="63"/>
      <c r="AA53" s="63"/>
      <c r="AB53" s="63"/>
      <c r="AC53" s="63" t="s">
        <v>2326</v>
      </c>
      <c r="AD53" s="63" t="s">
        <v>2326</v>
      </c>
      <c r="AE53" s="63" t="s">
        <v>2326</v>
      </c>
      <c r="AF53" s="63" t="s">
        <v>1950</v>
      </c>
      <c r="AG53" s="63" t="s">
        <v>1969</v>
      </c>
      <c r="AH53" s="63" t="s">
        <v>1998</v>
      </c>
      <c r="AI53" s="63"/>
      <c r="AJ53" s="63" t="s">
        <v>3881</v>
      </c>
      <c r="AK53" s="63" t="s">
        <v>3881</v>
      </c>
      <c r="AL53" s="62" t="s">
        <v>6146</v>
      </c>
      <c r="AM53" s="63" t="s">
        <v>5242</v>
      </c>
      <c r="AN53" s="63"/>
      <c r="AO53" s="63" t="s">
        <v>25</v>
      </c>
      <c r="AP53" s="63" t="s">
        <v>5242</v>
      </c>
      <c r="AQ53" s="63" t="s">
        <v>5397</v>
      </c>
      <c r="AR53" s="200" t="s">
        <v>7045</v>
      </c>
      <c r="AS53" s="200"/>
      <c r="AT53" s="200"/>
      <c r="AU53" s="63" t="s">
        <v>25</v>
      </c>
      <c r="AV53" s="63" t="s">
        <v>25</v>
      </c>
      <c r="AW53" s="63" t="s">
        <v>7057</v>
      </c>
      <c r="AX53" s="63" t="s">
        <v>7057</v>
      </c>
      <c r="AY53" s="63" t="s">
        <v>25</v>
      </c>
      <c r="AZ53" s="63" t="s">
        <v>25</v>
      </c>
      <c r="BA53" s="63" t="s">
        <v>25</v>
      </c>
      <c r="BB53" s="63" t="s">
        <v>25</v>
      </c>
      <c r="BC53" s="63" t="s">
        <v>25</v>
      </c>
      <c r="BD53" s="63" t="s">
        <v>25</v>
      </c>
      <c r="BE53" s="62"/>
      <c r="BF53" s="63" t="s">
        <v>25</v>
      </c>
      <c r="BG53" s="63" t="s">
        <v>25</v>
      </c>
      <c r="BH53" s="62"/>
      <c r="BI53" s="63" t="s">
        <v>25</v>
      </c>
      <c r="BJ53" s="63" t="s">
        <v>25</v>
      </c>
      <c r="BK53" s="63" t="s">
        <v>25</v>
      </c>
      <c r="BL53" s="63" t="s">
        <v>25</v>
      </c>
      <c r="BM53" s="63" t="s">
        <v>2733</v>
      </c>
      <c r="BN53" s="62"/>
      <c r="BO53" s="63" t="s">
        <v>2733</v>
      </c>
      <c r="BP53" s="63" t="s">
        <v>25</v>
      </c>
      <c r="BQ53" s="63" t="s">
        <v>25</v>
      </c>
      <c r="BR53" s="63" t="s">
        <v>25</v>
      </c>
      <c r="BS53" s="63" t="s">
        <v>25</v>
      </c>
      <c r="BT53" s="63" t="s">
        <v>25</v>
      </c>
      <c r="BU53" s="63" t="s">
        <v>25</v>
      </c>
      <c r="BV53" s="63" t="s">
        <v>25</v>
      </c>
      <c r="BW53" s="63" t="s">
        <v>25</v>
      </c>
      <c r="BX53" s="63" t="s">
        <v>25</v>
      </c>
      <c r="BY53" s="63" t="s">
        <v>25</v>
      </c>
      <c r="BZ53" s="63" t="s">
        <v>25</v>
      </c>
      <c r="CA53" s="63" t="s">
        <v>7209</v>
      </c>
      <c r="CB53" s="63" t="s">
        <v>25</v>
      </c>
      <c r="CC53" s="63" t="s">
        <v>25</v>
      </c>
      <c r="CD53" s="63" t="s">
        <v>25</v>
      </c>
      <c r="CE53" s="62"/>
      <c r="CF53" s="63" t="s">
        <v>25</v>
      </c>
      <c r="CG53" s="63" t="s">
        <v>25</v>
      </c>
      <c r="CH53" s="64"/>
      <c r="CI53" s="64"/>
      <c r="CJ53" s="64"/>
      <c r="CK53" s="63" t="s">
        <v>4937</v>
      </c>
      <c r="CL53" s="63" t="s">
        <v>4937</v>
      </c>
      <c r="CM53" s="63" t="s">
        <v>4937</v>
      </c>
      <c r="CN53" s="63" t="s">
        <v>8037</v>
      </c>
      <c r="CO53" s="63" t="s">
        <v>8037</v>
      </c>
      <c r="CP53" s="63" t="s">
        <v>25</v>
      </c>
      <c r="CQ53" s="63" t="s">
        <v>25</v>
      </c>
      <c r="CR53" s="113" t="s">
        <v>2104</v>
      </c>
      <c r="CS53" s="64"/>
      <c r="CT53" s="64" t="s">
        <v>25</v>
      </c>
      <c r="CU53" s="64" t="s">
        <v>25</v>
      </c>
      <c r="CV53" s="64" t="s">
        <v>25</v>
      </c>
      <c r="CW53" s="65"/>
      <c r="CX53" s="64" t="s">
        <v>25</v>
      </c>
      <c r="CY53" s="64" t="s">
        <v>25</v>
      </c>
      <c r="CZ53" s="64" t="s">
        <v>3866</v>
      </c>
      <c r="DA53" s="64" t="s">
        <v>25</v>
      </c>
      <c r="DB53" s="62"/>
      <c r="DC53" s="64" t="s">
        <v>25</v>
      </c>
      <c r="DD53" s="62"/>
      <c r="DE53" s="64" t="s">
        <v>25</v>
      </c>
      <c r="DF53" s="62" t="s">
        <v>4527</v>
      </c>
      <c r="DG53" s="64" t="s">
        <v>25</v>
      </c>
      <c r="DH53" s="62" t="s">
        <v>4527</v>
      </c>
      <c r="DI53" s="62"/>
      <c r="DJ53" s="62"/>
      <c r="DK53" s="62"/>
      <c r="DL53" s="64" t="s">
        <v>25</v>
      </c>
      <c r="DM53" s="64" t="s">
        <v>25</v>
      </c>
      <c r="DN53" s="64" t="s">
        <v>25</v>
      </c>
      <c r="DO53" s="62" t="s">
        <v>3763</v>
      </c>
      <c r="DP53" s="62" t="s">
        <v>3763</v>
      </c>
      <c r="DQ53" s="62" t="s">
        <v>25</v>
      </c>
      <c r="DR53" s="62"/>
      <c r="DS53" s="62"/>
      <c r="DT53" s="62"/>
      <c r="DU53" s="62"/>
      <c r="DV53" s="64" t="s">
        <v>25</v>
      </c>
      <c r="DW53" s="64" t="s">
        <v>25</v>
      </c>
      <c r="DX53" s="64" t="s">
        <v>25</v>
      </c>
      <c r="DY53" s="64" t="s">
        <v>25</v>
      </c>
      <c r="DZ53" s="64" t="s">
        <v>25</v>
      </c>
      <c r="EA53" s="64" t="s">
        <v>25</v>
      </c>
      <c r="EB53" s="64" t="s">
        <v>25</v>
      </c>
      <c r="EC53" s="64" t="s">
        <v>25</v>
      </c>
      <c r="ED53" s="64" t="s">
        <v>25</v>
      </c>
      <c r="EE53" s="64" t="s">
        <v>25</v>
      </c>
      <c r="EF53" s="64" t="s">
        <v>25</v>
      </c>
      <c r="EG53" s="64" t="s">
        <v>25</v>
      </c>
      <c r="EH53" s="62" t="s">
        <v>25</v>
      </c>
      <c r="EI53" s="62" t="s">
        <v>25</v>
      </c>
      <c r="EJ53" s="62" t="s">
        <v>25</v>
      </c>
      <c r="EK53" s="62" t="s">
        <v>25</v>
      </c>
      <c r="EL53" s="62" t="s">
        <v>25</v>
      </c>
      <c r="EM53" s="62" t="s">
        <v>25</v>
      </c>
      <c r="EN53" s="62" t="s">
        <v>25</v>
      </c>
      <c r="EO53" s="62" t="s">
        <v>6022</v>
      </c>
      <c r="EP53" s="66" t="s">
        <v>8082</v>
      </c>
      <c r="EQ53" s="66" t="s">
        <v>25</v>
      </c>
      <c r="ER53" s="66" t="s">
        <v>8082</v>
      </c>
      <c r="ES53" s="66" t="s">
        <v>25</v>
      </c>
      <c r="ET53" s="66" t="s">
        <v>25</v>
      </c>
      <c r="EU53" s="66" t="s">
        <v>25</v>
      </c>
      <c r="EV53" s="66" t="s">
        <v>25</v>
      </c>
      <c r="EW53" s="66" t="s">
        <v>25</v>
      </c>
      <c r="EX53" s="66" t="s">
        <v>25</v>
      </c>
      <c r="EY53" s="66" t="s">
        <v>25</v>
      </c>
      <c r="EZ53" s="66" t="s">
        <v>25</v>
      </c>
      <c r="FA53" s="66" t="s">
        <v>25</v>
      </c>
      <c r="FB53" s="62" t="s">
        <v>3665</v>
      </c>
      <c r="FC53" s="62" t="s">
        <v>3665</v>
      </c>
      <c r="FD53" s="66" t="s">
        <v>25</v>
      </c>
      <c r="FE53" s="66" t="s">
        <v>25</v>
      </c>
      <c r="FF53" s="118" t="s">
        <v>4445</v>
      </c>
      <c r="FG53" s="66" t="s">
        <v>25</v>
      </c>
      <c r="FH53" s="62"/>
      <c r="FI53" s="66" t="s">
        <v>25</v>
      </c>
      <c r="FJ53" s="62"/>
      <c r="FK53" s="66" t="s">
        <v>25</v>
      </c>
      <c r="FL53" s="63"/>
      <c r="FM53" s="63" t="s">
        <v>2468</v>
      </c>
      <c r="FN53" s="63" t="s">
        <v>2468</v>
      </c>
      <c r="FO53" s="112" t="s">
        <v>1123</v>
      </c>
      <c r="FP53" s="112" t="s">
        <v>1123</v>
      </c>
      <c r="FQ53" s="112" t="s">
        <v>1123</v>
      </c>
      <c r="FR53" s="112" t="s">
        <v>1123</v>
      </c>
      <c r="FS53" s="63" t="s">
        <v>25</v>
      </c>
      <c r="FT53" s="66" t="s">
        <v>25</v>
      </c>
      <c r="FU53" s="66" t="s">
        <v>25</v>
      </c>
      <c r="FV53" s="63" t="s">
        <v>1358</v>
      </c>
      <c r="FW53" s="62"/>
      <c r="FX53" s="62" t="s">
        <v>25</v>
      </c>
      <c r="FY53" s="62" t="s">
        <v>25</v>
      </c>
      <c r="FZ53" s="62" t="s">
        <v>25</v>
      </c>
      <c r="GA53" s="62"/>
      <c r="GB53" s="62" t="s">
        <v>25</v>
      </c>
      <c r="GC53" s="62" t="s">
        <v>25</v>
      </c>
      <c r="GD53" s="62" t="s">
        <v>25</v>
      </c>
      <c r="GE53" s="62" t="s">
        <v>25</v>
      </c>
      <c r="GF53" s="62" t="s">
        <v>25</v>
      </c>
      <c r="GG53" s="62" t="s">
        <v>25</v>
      </c>
      <c r="GH53" s="62" t="s">
        <v>25</v>
      </c>
      <c r="GI53" s="62" t="s">
        <v>25</v>
      </c>
      <c r="GJ53" s="62"/>
      <c r="GK53" s="62"/>
      <c r="GL53" s="62" t="s">
        <v>25</v>
      </c>
      <c r="GM53" s="62" t="s">
        <v>25</v>
      </c>
      <c r="GN53" s="62" t="s">
        <v>25</v>
      </c>
      <c r="GO53" s="62"/>
      <c r="GP53" s="62" t="s">
        <v>551</v>
      </c>
      <c r="GQ53" s="62" t="s">
        <v>25</v>
      </c>
      <c r="GR53" s="62"/>
      <c r="GS53" s="62"/>
      <c r="GT53" s="62" t="s">
        <v>1122</v>
      </c>
      <c r="GU53" s="62" t="s">
        <v>1122</v>
      </c>
      <c r="GV53" s="62" t="s">
        <v>1122</v>
      </c>
      <c r="GW53" s="62" t="s">
        <v>1122</v>
      </c>
      <c r="GX53" s="62" t="s">
        <v>3444</v>
      </c>
      <c r="GY53" s="62" t="s">
        <v>3444</v>
      </c>
      <c r="GZ53" s="62" t="s">
        <v>5616</v>
      </c>
      <c r="HA53" s="67"/>
      <c r="HB53" s="67"/>
      <c r="HC53" s="62" t="s">
        <v>1122</v>
      </c>
      <c r="HD53" s="62" t="s">
        <v>1122</v>
      </c>
      <c r="HE53" s="62" t="s">
        <v>1122</v>
      </c>
      <c r="HF53" s="62" t="s">
        <v>1122</v>
      </c>
      <c r="HG53" s="62" t="s">
        <v>5884</v>
      </c>
      <c r="HH53" s="62" t="s">
        <v>5884</v>
      </c>
      <c r="HI53" s="62" t="s">
        <v>25</v>
      </c>
      <c r="HJ53" s="62" t="s">
        <v>25</v>
      </c>
      <c r="HK53" s="62"/>
      <c r="HL53" s="62" t="s">
        <v>25</v>
      </c>
      <c r="HM53" s="62" t="s">
        <v>3284</v>
      </c>
    </row>
    <row r="54" spans="1:221" ht="36">
      <c r="A54" s="44" t="s">
        <v>3042</v>
      </c>
      <c r="B54" s="9"/>
      <c r="C54" s="42" t="s">
        <v>4218</v>
      </c>
      <c r="D54" s="42" t="s">
        <v>4218</v>
      </c>
      <c r="E54" s="42" t="s">
        <v>6147</v>
      </c>
      <c r="F54" s="42" t="s">
        <v>67</v>
      </c>
      <c r="G54" s="42" t="s">
        <v>6147</v>
      </c>
      <c r="H54" s="42" t="s">
        <v>4218</v>
      </c>
      <c r="I54" s="42" t="s">
        <v>67</v>
      </c>
      <c r="J54" s="47" t="s">
        <v>67</v>
      </c>
      <c r="K54" s="42" t="s">
        <v>300</v>
      </c>
      <c r="L54" s="42" t="s">
        <v>7833</v>
      </c>
      <c r="M54" s="42" t="s">
        <v>300</v>
      </c>
      <c r="N54" s="42" t="s">
        <v>7833</v>
      </c>
      <c r="O54" s="42" t="s">
        <v>300</v>
      </c>
      <c r="P54" s="53" t="s">
        <v>25</v>
      </c>
      <c r="Q54" s="43" t="s">
        <v>65</v>
      </c>
      <c r="R54" s="47" t="s">
        <v>67</v>
      </c>
      <c r="S54" s="43" t="s">
        <v>1943</v>
      </c>
      <c r="T54" s="43" t="s">
        <v>67</v>
      </c>
      <c r="U54" s="42" t="s">
        <v>7834</v>
      </c>
      <c r="V54" s="43" t="s">
        <v>67</v>
      </c>
      <c r="W54" s="42" t="s">
        <v>7834</v>
      </c>
      <c r="X54" s="29" t="s">
        <v>4723</v>
      </c>
      <c r="Y54" s="42" t="s">
        <v>7834</v>
      </c>
      <c r="Z54" s="47" t="s">
        <v>25</v>
      </c>
      <c r="AA54" s="47" t="s">
        <v>67</v>
      </c>
      <c r="AB54" s="47" t="s">
        <v>25</v>
      </c>
      <c r="AC54" s="42" t="s">
        <v>2362</v>
      </c>
      <c r="AD54" s="42" t="s">
        <v>2362</v>
      </c>
      <c r="AE54" s="42" t="s">
        <v>2362</v>
      </c>
      <c r="AF54" s="47" t="s">
        <v>67</v>
      </c>
      <c r="AG54" s="42" t="s">
        <v>300</v>
      </c>
      <c r="AH54" s="42" t="s">
        <v>300</v>
      </c>
      <c r="AI54" s="42" t="s">
        <v>300</v>
      </c>
      <c r="AJ54" s="29" t="s">
        <v>67</v>
      </c>
      <c r="AK54" s="29" t="s">
        <v>2095</v>
      </c>
      <c r="AL54" s="42" t="s">
        <v>67</v>
      </c>
      <c r="AM54" s="29" t="s">
        <v>5247</v>
      </c>
      <c r="AN54" s="42"/>
      <c r="AO54" s="42" t="s">
        <v>6969</v>
      </c>
      <c r="AP54" s="29" t="s">
        <v>67</v>
      </c>
      <c r="AQ54" s="47" t="s">
        <v>67</v>
      </c>
      <c r="AR54" s="42" t="s">
        <v>6968</v>
      </c>
      <c r="AS54" s="42" t="s">
        <v>7379</v>
      </c>
      <c r="AT54" s="42" t="s">
        <v>7379</v>
      </c>
      <c r="AU54" s="42" t="s">
        <v>25</v>
      </c>
      <c r="AV54" s="42" t="s">
        <v>25</v>
      </c>
      <c r="AW54" s="42" t="s">
        <v>7058</v>
      </c>
      <c r="AX54" s="42" t="s">
        <v>7058</v>
      </c>
      <c r="AY54" s="42" t="s">
        <v>25</v>
      </c>
      <c r="AZ54" s="42" t="s">
        <v>25</v>
      </c>
      <c r="BA54" s="42" t="s">
        <v>25</v>
      </c>
      <c r="BB54" s="42" t="s">
        <v>25</v>
      </c>
      <c r="BC54" s="42" t="s">
        <v>25</v>
      </c>
      <c r="BD54" s="29" t="s">
        <v>2095</v>
      </c>
      <c r="BE54" s="47" t="s">
        <v>67</v>
      </c>
      <c r="BF54" s="47" t="s">
        <v>1943</v>
      </c>
      <c r="BG54" s="42" t="s">
        <v>7843</v>
      </c>
      <c r="BH54" s="47" t="s">
        <v>67</v>
      </c>
      <c r="BI54" s="47" t="s">
        <v>1943</v>
      </c>
      <c r="BJ54" s="47" t="s">
        <v>1943</v>
      </c>
      <c r="BK54" s="42" t="s">
        <v>4237</v>
      </c>
      <c r="BL54" s="42" t="s">
        <v>4237</v>
      </c>
      <c r="BM54" s="42" t="s">
        <v>7843</v>
      </c>
      <c r="BN54" s="47" t="s">
        <v>67</v>
      </c>
      <c r="BO54" s="42" t="s">
        <v>7843</v>
      </c>
      <c r="BP54" s="47" t="s">
        <v>1943</v>
      </c>
      <c r="BQ54" s="47" t="s">
        <v>1943</v>
      </c>
      <c r="BR54" s="42" t="s">
        <v>4237</v>
      </c>
      <c r="BS54" s="42" t="s">
        <v>4237</v>
      </c>
      <c r="BT54" s="47" t="s">
        <v>1943</v>
      </c>
      <c r="BU54" s="47" t="s">
        <v>1943</v>
      </c>
      <c r="BV54" s="42" t="s">
        <v>4237</v>
      </c>
      <c r="BW54" s="42" t="s">
        <v>4237</v>
      </c>
      <c r="BX54" s="42" t="s">
        <v>7844</v>
      </c>
      <c r="BY54" s="42" t="s">
        <v>4048</v>
      </c>
      <c r="BZ54" s="42" t="s">
        <v>4048</v>
      </c>
      <c r="CA54" s="42" t="s">
        <v>7844</v>
      </c>
      <c r="CB54" s="42" t="s">
        <v>4048</v>
      </c>
      <c r="CC54" s="42" t="s">
        <v>25</v>
      </c>
      <c r="CD54" s="42" t="s">
        <v>25</v>
      </c>
      <c r="CE54" s="78" t="s">
        <v>25</v>
      </c>
      <c r="CF54" s="29" t="s">
        <v>2095</v>
      </c>
      <c r="CG54" s="29" t="s">
        <v>2095</v>
      </c>
      <c r="CH54" s="29" t="s">
        <v>67</v>
      </c>
      <c r="CI54" s="29" t="s">
        <v>67</v>
      </c>
      <c r="CJ54" s="29" t="s">
        <v>67</v>
      </c>
      <c r="CK54" s="29" t="s">
        <v>2095</v>
      </c>
      <c r="CL54" s="29" t="s">
        <v>2095</v>
      </c>
      <c r="CM54" s="29" t="s">
        <v>2095</v>
      </c>
      <c r="CN54" s="42" t="s">
        <v>8040</v>
      </c>
      <c r="CO54" s="42" t="s">
        <v>8040</v>
      </c>
      <c r="CP54" s="42" t="s">
        <v>2106</v>
      </c>
      <c r="CQ54" s="42" t="s">
        <v>2106</v>
      </c>
      <c r="CR54" s="42" t="s">
        <v>2106</v>
      </c>
      <c r="CS54" s="29" t="s">
        <v>133</v>
      </c>
      <c r="CT54" s="29" t="s">
        <v>1943</v>
      </c>
      <c r="CU54" s="29" t="s">
        <v>1943</v>
      </c>
      <c r="CV54" s="29" t="s">
        <v>1943</v>
      </c>
      <c r="CW54" s="48" t="s">
        <v>90</v>
      </c>
      <c r="CX54" s="29" t="s">
        <v>1943</v>
      </c>
      <c r="CY54" s="29" t="s">
        <v>1943</v>
      </c>
      <c r="CZ54" s="29" t="s">
        <v>1943</v>
      </c>
      <c r="DA54" s="29" t="s">
        <v>4538</v>
      </c>
      <c r="DB54" s="47" t="s">
        <v>67</v>
      </c>
      <c r="DC54" s="29" t="s">
        <v>2162</v>
      </c>
      <c r="DD54" s="47" t="s">
        <v>67</v>
      </c>
      <c r="DE54" s="29" t="s">
        <v>2162</v>
      </c>
      <c r="DF54" s="29" t="s">
        <v>4538</v>
      </c>
      <c r="DG54" s="29" t="s">
        <v>2162</v>
      </c>
      <c r="DH54" s="29" t="s">
        <v>4538</v>
      </c>
      <c r="DI54" s="47" t="s">
        <v>67</v>
      </c>
      <c r="DJ54" s="47" t="s">
        <v>67</v>
      </c>
      <c r="DK54" s="42" t="s">
        <v>1694</v>
      </c>
      <c r="DL54" s="42" t="s">
        <v>3537</v>
      </c>
      <c r="DM54" s="42" t="s">
        <v>1943</v>
      </c>
      <c r="DN54" s="42" t="s">
        <v>1943</v>
      </c>
      <c r="DO54" s="42" t="s">
        <v>300</v>
      </c>
      <c r="DP54" s="42" t="s">
        <v>300</v>
      </c>
      <c r="DQ54" s="29" t="s">
        <v>2095</v>
      </c>
      <c r="DR54" s="47" t="s">
        <v>67</v>
      </c>
      <c r="DS54" s="47" t="s">
        <v>67</v>
      </c>
      <c r="DT54" s="47" t="s">
        <v>67</v>
      </c>
      <c r="DU54" s="47" t="s">
        <v>67</v>
      </c>
      <c r="DV54" s="29" t="s">
        <v>2095</v>
      </c>
      <c r="DW54" s="29" t="s">
        <v>2095</v>
      </c>
      <c r="DX54" s="29" t="s">
        <v>2095</v>
      </c>
      <c r="DY54" s="29" t="s">
        <v>2095</v>
      </c>
      <c r="DZ54" s="29" t="s">
        <v>2095</v>
      </c>
      <c r="EA54" s="29" t="s">
        <v>2095</v>
      </c>
      <c r="EB54" s="29" t="s">
        <v>2095</v>
      </c>
      <c r="EC54" s="29" t="s">
        <v>2095</v>
      </c>
      <c r="ED54" s="29" t="s">
        <v>2095</v>
      </c>
      <c r="EE54" s="29" t="s">
        <v>2095</v>
      </c>
      <c r="EF54" s="29" t="s">
        <v>2095</v>
      </c>
      <c r="EG54" s="29" t="s">
        <v>2095</v>
      </c>
      <c r="EH54" s="29" t="s">
        <v>2095</v>
      </c>
      <c r="EI54" s="29" t="s">
        <v>2095</v>
      </c>
      <c r="EJ54" s="29" t="s">
        <v>2095</v>
      </c>
      <c r="EK54" s="29" t="s">
        <v>2095</v>
      </c>
      <c r="EL54" s="29" t="s">
        <v>2095</v>
      </c>
      <c r="EM54" s="29" t="s">
        <v>2095</v>
      </c>
      <c r="EN54" s="29" t="s">
        <v>2095</v>
      </c>
      <c r="EO54" s="29" t="s">
        <v>2095</v>
      </c>
      <c r="EP54" s="42" t="s">
        <v>8092</v>
      </c>
      <c r="EQ54" s="47" t="s">
        <v>1943</v>
      </c>
      <c r="ER54" s="42" t="s">
        <v>8092</v>
      </c>
      <c r="ES54" s="47" t="s">
        <v>1943</v>
      </c>
      <c r="ET54" s="47" t="s">
        <v>1943</v>
      </c>
      <c r="EU54" s="47" t="s">
        <v>1943</v>
      </c>
      <c r="EV54" s="47" t="s">
        <v>1943</v>
      </c>
      <c r="EW54" s="47" t="s">
        <v>1943</v>
      </c>
      <c r="EX54" s="47" t="s">
        <v>1943</v>
      </c>
      <c r="EY54" s="47" t="s">
        <v>1943</v>
      </c>
      <c r="EZ54" s="29" t="s">
        <v>2282</v>
      </c>
      <c r="FA54" s="29" t="s">
        <v>2282</v>
      </c>
      <c r="FB54" s="29" t="s">
        <v>2282</v>
      </c>
      <c r="FC54" s="29" t="s">
        <v>2282</v>
      </c>
      <c r="FD54" s="42" t="s">
        <v>2388</v>
      </c>
      <c r="FE54" s="42" t="s">
        <v>2388</v>
      </c>
      <c r="FF54" s="42" t="s">
        <v>67</v>
      </c>
      <c r="FG54" s="42" t="s">
        <v>25</v>
      </c>
      <c r="FH54" s="47" t="s">
        <v>25</v>
      </c>
      <c r="FI54" s="42" t="s">
        <v>25</v>
      </c>
      <c r="FJ54" s="47" t="s">
        <v>67</v>
      </c>
      <c r="FK54" s="43" t="s">
        <v>67</v>
      </c>
      <c r="FL54" s="47" t="s">
        <v>67</v>
      </c>
      <c r="FM54" s="42" t="s">
        <v>1943</v>
      </c>
      <c r="FN54" s="42" t="s">
        <v>1943</v>
      </c>
      <c r="FO54" s="42" t="s">
        <v>1943</v>
      </c>
      <c r="FP54" s="42" t="s">
        <v>7776</v>
      </c>
      <c r="FQ54" s="42" t="s">
        <v>1943</v>
      </c>
      <c r="FR54" s="42" t="s">
        <v>7776</v>
      </c>
      <c r="FS54" s="29" t="s">
        <v>4011</v>
      </c>
      <c r="FT54" s="29" t="s">
        <v>2095</v>
      </c>
      <c r="FU54" s="29" t="s">
        <v>2095</v>
      </c>
      <c r="FV54" s="29" t="s">
        <v>2095</v>
      </c>
      <c r="FW54" s="47" t="s">
        <v>292</v>
      </c>
      <c r="FX54" s="42" t="s">
        <v>1943</v>
      </c>
      <c r="FY54" s="42" t="s">
        <v>1943</v>
      </c>
      <c r="FZ54" s="42" t="s">
        <v>2730</v>
      </c>
      <c r="GA54" s="47" t="s">
        <v>25</v>
      </c>
      <c r="GB54" s="47" t="s">
        <v>1943</v>
      </c>
      <c r="GC54" s="47" t="s">
        <v>1943</v>
      </c>
      <c r="GD54" s="42" t="s">
        <v>2810</v>
      </c>
      <c r="GE54" s="42" t="s">
        <v>2810</v>
      </c>
      <c r="GF54" s="42" t="s">
        <v>2810</v>
      </c>
      <c r="GG54" s="42" t="s">
        <v>2810</v>
      </c>
      <c r="GH54" s="42" t="s">
        <v>2810</v>
      </c>
      <c r="GI54" s="42" t="s">
        <v>2810</v>
      </c>
      <c r="GJ54" s="47" t="s">
        <v>25</v>
      </c>
      <c r="GK54" s="47" t="s">
        <v>67</v>
      </c>
      <c r="GL54" s="43" t="s">
        <v>2891</v>
      </c>
      <c r="GM54" s="43" t="s">
        <v>2889</v>
      </c>
      <c r="GN54" s="43" t="s">
        <v>2889</v>
      </c>
      <c r="GO54" s="47" t="s">
        <v>67</v>
      </c>
      <c r="GP54" s="47" t="s">
        <v>1943</v>
      </c>
      <c r="GQ54" s="43" t="s">
        <v>1943</v>
      </c>
      <c r="GR54" s="47" t="s">
        <v>65</v>
      </c>
      <c r="GS54" s="47" t="s">
        <v>65</v>
      </c>
      <c r="GT54" s="42" t="s">
        <v>2950</v>
      </c>
      <c r="GU54" s="42" t="s">
        <v>2950</v>
      </c>
      <c r="GV54" s="42" t="s">
        <v>2950</v>
      </c>
      <c r="GW54" s="42" t="s">
        <v>2950</v>
      </c>
      <c r="GX54" s="47" t="s">
        <v>67</v>
      </c>
      <c r="GY54" s="47" t="s">
        <v>67</v>
      </c>
      <c r="GZ54" s="47" t="s">
        <v>67</v>
      </c>
      <c r="HA54" s="47" t="s">
        <v>67</v>
      </c>
      <c r="HB54" s="47" t="s">
        <v>67</v>
      </c>
      <c r="HC54" s="42" t="s">
        <v>2950</v>
      </c>
      <c r="HD54" s="42" t="s">
        <v>2950</v>
      </c>
      <c r="HE54" s="42" t="s">
        <v>2950</v>
      </c>
      <c r="HF54" s="42" t="s">
        <v>2950</v>
      </c>
      <c r="HG54" s="47" t="s">
        <v>67</v>
      </c>
      <c r="HH54" s="47" t="s">
        <v>67</v>
      </c>
      <c r="HI54" s="43" t="s">
        <v>1943</v>
      </c>
      <c r="HJ54" s="43" t="s">
        <v>1943</v>
      </c>
      <c r="HK54" s="43" t="s">
        <v>523</v>
      </c>
      <c r="HL54" s="43" t="s">
        <v>3032</v>
      </c>
      <c r="HM54" s="47" t="s">
        <v>1943</v>
      </c>
    </row>
    <row r="55" spans="1:221" ht="11.25" customHeight="1">
      <c r="A55" s="86" t="s">
        <v>435</v>
      </c>
      <c r="B55" s="86"/>
      <c r="C55" s="62" t="s">
        <v>5500</v>
      </c>
      <c r="D55" s="62" t="s">
        <v>5500</v>
      </c>
      <c r="E55" s="62" t="s">
        <v>6148</v>
      </c>
      <c r="F55" s="62" t="s">
        <v>6146</v>
      </c>
      <c r="G55" s="62" t="s">
        <v>6148</v>
      </c>
      <c r="H55" s="62" t="s">
        <v>5500</v>
      </c>
      <c r="I55" s="62" t="s">
        <v>6324</v>
      </c>
      <c r="J55" s="62"/>
      <c r="K55" s="62" t="s">
        <v>1600</v>
      </c>
      <c r="L55" s="62" t="s">
        <v>6324</v>
      </c>
      <c r="M55" s="62" t="s">
        <v>1600</v>
      </c>
      <c r="N55" s="62" t="s">
        <v>6324</v>
      </c>
      <c r="O55" s="62" t="s">
        <v>1600</v>
      </c>
      <c r="P55" s="63"/>
      <c r="Q55" s="63" t="s">
        <v>684</v>
      </c>
      <c r="R55" s="63"/>
      <c r="S55" s="63" t="s">
        <v>722</v>
      </c>
      <c r="T55" s="62" t="s">
        <v>4721</v>
      </c>
      <c r="U55" s="63" t="s">
        <v>6414</v>
      </c>
      <c r="V55" s="62" t="s">
        <v>4721</v>
      </c>
      <c r="W55" s="63" t="s">
        <v>6414</v>
      </c>
      <c r="X55" s="62" t="s">
        <v>4721</v>
      </c>
      <c r="Y55" s="63" t="s">
        <v>6414</v>
      </c>
      <c r="Z55" s="63" t="s">
        <v>25</v>
      </c>
      <c r="AA55" s="63" t="s">
        <v>1703</v>
      </c>
      <c r="AB55" s="63" t="s">
        <v>25</v>
      </c>
      <c r="AC55" s="63" t="s">
        <v>2326</v>
      </c>
      <c r="AD55" s="63" t="s">
        <v>2326</v>
      </c>
      <c r="AE55" s="63" t="s">
        <v>2326</v>
      </c>
      <c r="AF55" s="63" t="s">
        <v>1950</v>
      </c>
      <c r="AG55" s="63" t="s">
        <v>2002</v>
      </c>
      <c r="AH55" s="63" t="s">
        <v>2003</v>
      </c>
      <c r="AI55" s="63"/>
      <c r="AJ55" s="63" t="s">
        <v>3880</v>
      </c>
      <c r="AK55" s="63" t="s">
        <v>3880</v>
      </c>
      <c r="AL55" s="62" t="s">
        <v>6146</v>
      </c>
      <c r="AM55" s="63" t="s">
        <v>5248</v>
      </c>
      <c r="AN55" s="63"/>
      <c r="AO55" s="62" t="s">
        <v>6861</v>
      </c>
      <c r="AP55" s="63" t="s">
        <v>5242</v>
      </c>
      <c r="AQ55" s="63" t="s">
        <v>5397</v>
      </c>
      <c r="AR55" s="63" t="s">
        <v>6970</v>
      </c>
      <c r="AS55" s="63"/>
      <c r="AT55" s="63"/>
      <c r="AU55" s="63" t="s">
        <v>25</v>
      </c>
      <c r="AV55" s="63" t="s">
        <v>25</v>
      </c>
      <c r="AW55" s="63" t="s">
        <v>5033</v>
      </c>
      <c r="AX55" s="63" t="s">
        <v>5033</v>
      </c>
      <c r="AY55" s="63" t="s">
        <v>25</v>
      </c>
      <c r="AZ55" s="63" t="s">
        <v>25</v>
      </c>
      <c r="BA55" s="63" t="s">
        <v>25</v>
      </c>
      <c r="BB55" s="63" t="s">
        <v>25</v>
      </c>
      <c r="BC55" s="63" t="s">
        <v>25</v>
      </c>
      <c r="BD55" s="63" t="s">
        <v>3743</v>
      </c>
      <c r="BE55" s="62"/>
      <c r="BF55" s="62" t="s">
        <v>762</v>
      </c>
      <c r="BG55" s="63" t="s">
        <v>4248</v>
      </c>
      <c r="BH55" s="62"/>
      <c r="BI55" s="62" t="s">
        <v>794</v>
      </c>
      <c r="BJ55" s="62" t="s">
        <v>794</v>
      </c>
      <c r="BK55" s="62" t="s">
        <v>4248</v>
      </c>
      <c r="BL55" s="63" t="s">
        <v>4248</v>
      </c>
      <c r="BM55" s="63" t="s">
        <v>4248</v>
      </c>
      <c r="BN55" s="62"/>
      <c r="BO55" s="63" t="s">
        <v>4248</v>
      </c>
      <c r="BP55" s="62" t="s">
        <v>844</v>
      </c>
      <c r="BQ55" s="62" t="s">
        <v>844</v>
      </c>
      <c r="BR55" s="62" t="s">
        <v>4248</v>
      </c>
      <c r="BS55" s="63" t="s">
        <v>4248</v>
      </c>
      <c r="BT55" s="62" t="s">
        <v>899</v>
      </c>
      <c r="BU55" s="62" t="s">
        <v>899</v>
      </c>
      <c r="BV55" s="62" t="s">
        <v>4248</v>
      </c>
      <c r="BW55" s="63" t="s">
        <v>4248</v>
      </c>
      <c r="BX55" s="63" t="s">
        <v>7213</v>
      </c>
      <c r="BY55" s="63" t="s">
        <v>4042</v>
      </c>
      <c r="BZ55" s="63" t="s">
        <v>4042</v>
      </c>
      <c r="CA55" s="63" t="s">
        <v>7213</v>
      </c>
      <c r="CB55" s="63" t="s">
        <v>4893</v>
      </c>
      <c r="CC55" s="63" t="s">
        <v>25</v>
      </c>
      <c r="CD55" s="63" t="s">
        <v>25</v>
      </c>
      <c r="CE55" s="62"/>
      <c r="CF55" s="64" t="s">
        <v>5050</v>
      </c>
      <c r="CG55" s="64" t="s">
        <v>5050</v>
      </c>
      <c r="CH55" s="64"/>
      <c r="CI55" s="64"/>
      <c r="CJ55" s="64"/>
      <c r="CK55" s="64" t="s">
        <v>4938</v>
      </c>
      <c r="CL55" s="64" t="s">
        <v>4938</v>
      </c>
      <c r="CM55" s="64" t="s">
        <v>4938</v>
      </c>
      <c r="CN55" s="63" t="s">
        <v>8038</v>
      </c>
      <c r="CO55" s="63" t="s">
        <v>8038</v>
      </c>
      <c r="CP55" s="64" t="s">
        <v>1557</v>
      </c>
      <c r="CQ55" s="64" t="s">
        <v>1557</v>
      </c>
      <c r="CR55" s="64" t="s">
        <v>1557</v>
      </c>
      <c r="CS55" s="64"/>
      <c r="CT55" s="64" t="s">
        <v>961</v>
      </c>
      <c r="CU55" s="64" t="s">
        <v>961</v>
      </c>
      <c r="CV55" s="64" t="s">
        <v>3860</v>
      </c>
      <c r="CW55" s="65"/>
      <c r="CX55" s="64" t="s">
        <v>961</v>
      </c>
      <c r="CY55" s="64" t="s">
        <v>961</v>
      </c>
      <c r="CZ55" s="64" t="s">
        <v>3865</v>
      </c>
      <c r="DA55" s="62" t="s">
        <v>1410</v>
      </c>
      <c r="DB55" s="62"/>
      <c r="DC55" s="62" t="s">
        <v>1410</v>
      </c>
      <c r="DD55" s="62"/>
      <c r="DE55" s="62" t="s">
        <v>1410</v>
      </c>
      <c r="DF55" s="62" t="s">
        <v>1410</v>
      </c>
      <c r="DG55" s="62" t="s">
        <v>1410</v>
      </c>
      <c r="DH55" s="62" t="s">
        <v>1410</v>
      </c>
      <c r="DI55" s="62" t="s">
        <v>1820</v>
      </c>
      <c r="DJ55" s="62" t="s">
        <v>1820</v>
      </c>
      <c r="DK55" s="62" t="s">
        <v>1820</v>
      </c>
      <c r="DL55" s="62" t="s">
        <v>25</v>
      </c>
      <c r="DM55" s="62" t="s">
        <v>2169</v>
      </c>
      <c r="DN55" s="62" t="s">
        <v>3534</v>
      </c>
      <c r="DO55" s="62" t="s">
        <v>3770</v>
      </c>
      <c r="DP55" s="62" t="s">
        <v>3770</v>
      </c>
      <c r="DQ55" s="62" t="s">
        <v>3161</v>
      </c>
      <c r="DR55" s="62"/>
      <c r="DS55" s="62"/>
      <c r="DT55" s="62"/>
      <c r="DU55" s="62"/>
      <c r="DV55" s="62" t="s">
        <v>1002</v>
      </c>
      <c r="DW55" s="62" t="s">
        <v>1002</v>
      </c>
      <c r="DX55" s="62" t="s">
        <v>1002</v>
      </c>
      <c r="DY55" s="62" t="s">
        <v>1002</v>
      </c>
      <c r="DZ55" s="62" t="s">
        <v>1002</v>
      </c>
      <c r="EA55" s="62" t="s">
        <v>1002</v>
      </c>
      <c r="EB55" s="62" t="s">
        <v>1002</v>
      </c>
      <c r="EC55" s="62" t="s">
        <v>1002</v>
      </c>
      <c r="ED55" s="62" t="s">
        <v>1002</v>
      </c>
      <c r="EE55" s="62" t="s">
        <v>1002</v>
      </c>
      <c r="EF55" s="62" t="s">
        <v>1002</v>
      </c>
      <c r="EG55" s="62" t="s">
        <v>1002</v>
      </c>
      <c r="EH55" s="62" t="s">
        <v>6022</v>
      </c>
      <c r="EI55" s="62" t="s">
        <v>6022</v>
      </c>
      <c r="EJ55" s="62" t="s">
        <v>6022</v>
      </c>
      <c r="EK55" s="62" t="s">
        <v>6022</v>
      </c>
      <c r="EL55" s="62" t="s">
        <v>6022</v>
      </c>
      <c r="EM55" s="62" t="s">
        <v>6022</v>
      </c>
      <c r="EN55" s="62" t="s">
        <v>6022</v>
      </c>
      <c r="EO55" s="62" t="s">
        <v>6022</v>
      </c>
      <c r="EP55" s="66" t="s">
        <v>8091</v>
      </c>
      <c r="EQ55" s="66" t="s">
        <v>2235</v>
      </c>
      <c r="ER55" s="66" t="s">
        <v>8091</v>
      </c>
      <c r="ES55" s="66" t="s">
        <v>2235</v>
      </c>
      <c r="ET55" s="66" t="s">
        <v>2235</v>
      </c>
      <c r="EU55" s="66" t="s">
        <v>2235</v>
      </c>
      <c r="EV55" s="66" t="s">
        <v>4340</v>
      </c>
      <c r="EW55" s="66" t="s">
        <v>4340</v>
      </c>
      <c r="EX55" s="66" t="s">
        <v>4340</v>
      </c>
      <c r="EY55" s="66" t="s">
        <v>4340</v>
      </c>
      <c r="EZ55" s="62" t="s">
        <v>2281</v>
      </c>
      <c r="FA55" s="62" t="s">
        <v>2281</v>
      </c>
      <c r="FB55" s="62" t="s">
        <v>3717</v>
      </c>
      <c r="FC55" s="62" t="s">
        <v>3717</v>
      </c>
      <c r="FD55" s="66" t="s">
        <v>2384</v>
      </c>
      <c r="FE55" s="66" t="s">
        <v>2384</v>
      </c>
      <c r="FF55" s="66" t="s">
        <v>4443</v>
      </c>
      <c r="FG55" s="66" t="s">
        <v>25</v>
      </c>
      <c r="FH55" s="62"/>
      <c r="FI55" s="66" t="s">
        <v>25</v>
      </c>
      <c r="FJ55" s="62" t="s">
        <v>451</v>
      </c>
      <c r="FK55" s="62" t="s">
        <v>485</v>
      </c>
      <c r="FL55" s="63"/>
      <c r="FM55" s="63" t="s">
        <v>1122</v>
      </c>
      <c r="FN55" s="63" t="s">
        <v>1122</v>
      </c>
      <c r="FO55" s="63" t="s">
        <v>1123</v>
      </c>
      <c r="FP55" s="112" t="s">
        <v>1123</v>
      </c>
      <c r="FQ55" s="63" t="s">
        <v>1123</v>
      </c>
      <c r="FR55" s="112" t="s">
        <v>1123</v>
      </c>
      <c r="FS55" s="63" t="s">
        <v>3971</v>
      </c>
      <c r="FT55" s="63" t="s">
        <v>2564</v>
      </c>
      <c r="FU55" s="63" t="s">
        <v>1361</v>
      </c>
      <c r="FV55" s="63" t="s">
        <v>2564</v>
      </c>
      <c r="FW55" s="62"/>
      <c r="FX55" s="62" t="s">
        <v>1077</v>
      </c>
      <c r="FY55" s="62" t="s">
        <v>1077</v>
      </c>
      <c r="FZ55" s="62" t="s">
        <v>2729</v>
      </c>
      <c r="GA55" s="62" t="s">
        <v>25</v>
      </c>
      <c r="GB55" s="62" t="s">
        <v>1077</v>
      </c>
      <c r="GC55" s="62" t="s">
        <v>1077</v>
      </c>
      <c r="GD55" s="62" t="s">
        <v>2803</v>
      </c>
      <c r="GE55" s="62" t="s">
        <v>2803</v>
      </c>
      <c r="GF55" s="62" t="s">
        <v>2803</v>
      </c>
      <c r="GG55" s="62" t="s">
        <v>2803</v>
      </c>
      <c r="GH55" s="62" t="s">
        <v>5166</v>
      </c>
      <c r="GI55" s="62" t="s">
        <v>5166</v>
      </c>
      <c r="GJ55" s="62"/>
      <c r="GK55" s="62"/>
      <c r="GL55" s="62" t="s">
        <v>1356</v>
      </c>
      <c r="GM55" s="62" t="s">
        <v>1356</v>
      </c>
      <c r="GN55" s="62" t="s">
        <v>1356</v>
      </c>
      <c r="GO55" s="62"/>
      <c r="GP55" s="62" t="s">
        <v>1668</v>
      </c>
      <c r="GQ55" s="62" t="s">
        <v>1291</v>
      </c>
      <c r="GR55" s="62"/>
      <c r="GS55" s="62"/>
      <c r="GT55" s="62" t="s">
        <v>1122</v>
      </c>
      <c r="GU55" s="62" t="s">
        <v>1122</v>
      </c>
      <c r="GV55" s="62" t="s">
        <v>1122</v>
      </c>
      <c r="GW55" s="62" t="s">
        <v>1122</v>
      </c>
      <c r="GX55" s="62" t="s">
        <v>3444</v>
      </c>
      <c r="GY55" s="62" t="s">
        <v>3444</v>
      </c>
      <c r="GZ55" s="62" t="s">
        <v>5617</v>
      </c>
      <c r="HA55" s="67"/>
      <c r="HB55" s="67"/>
      <c r="HC55" s="62" t="s">
        <v>1122</v>
      </c>
      <c r="HD55" s="62" t="s">
        <v>1122</v>
      </c>
      <c r="HE55" s="62" t="s">
        <v>1122</v>
      </c>
      <c r="HF55" s="62" t="s">
        <v>1122</v>
      </c>
      <c r="HG55" s="62" t="s">
        <v>5884</v>
      </c>
      <c r="HH55" s="62" t="s">
        <v>5884</v>
      </c>
      <c r="HI55" s="62" t="s">
        <v>1360</v>
      </c>
      <c r="HJ55" s="62" t="s">
        <v>1360</v>
      </c>
      <c r="HK55" s="62" t="s">
        <v>522</v>
      </c>
      <c r="HL55" s="62" t="s">
        <v>522</v>
      </c>
      <c r="HM55" s="62" t="s">
        <v>3279</v>
      </c>
    </row>
    <row r="56" spans="1:221" s="229" customFormat="1" ht="22.5" customHeight="1">
      <c r="A56" s="225" t="s">
        <v>107</v>
      </c>
      <c r="B56" s="225"/>
      <c r="C56" s="77" t="s">
        <v>4221</v>
      </c>
      <c r="D56" s="77" t="s">
        <v>4221</v>
      </c>
      <c r="E56" s="176" t="s">
        <v>6149</v>
      </c>
      <c r="F56" s="176" t="s">
        <v>7477</v>
      </c>
      <c r="G56" s="176" t="s">
        <v>6149</v>
      </c>
      <c r="H56" s="77" t="s">
        <v>4221</v>
      </c>
      <c r="I56" s="176" t="s">
        <v>67</v>
      </c>
      <c r="J56" s="77" t="s">
        <v>67</v>
      </c>
      <c r="K56" s="77" t="s">
        <v>67</v>
      </c>
      <c r="L56" s="176" t="s">
        <v>67</v>
      </c>
      <c r="M56" s="77" t="s">
        <v>67</v>
      </c>
      <c r="N56" s="176" t="s">
        <v>67</v>
      </c>
      <c r="O56" s="77" t="s">
        <v>67</v>
      </c>
      <c r="P56" s="226" t="s">
        <v>25</v>
      </c>
      <c r="Q56" s="226" t="s">
        <v>25</v>
      </c>
      <c r="R56" s="78" t="s">
        <v>67</v>
      </c>
      <c r="S56" s="77" t="s">
        <v>67</v>
      </c>
      <c r="T56" s="77" t="s">
        <v>25</v>
      </c>
      <c r="U56" s="176" t="s">
        <v>25</v>
      </c>
      <c r="V56" s="226" t="s">
        <v>65</v>
      </c>
      <c r="W56" s="176" t="s">
        <v>7491</v>
      </c>
      <c r="X56" s="77" t="s">
        <v>109</v>
      </c>
      <c r="Y56" s="176" t="s">
        <v>7492</v>
      </c>
      <c r="Z56" s="78" t="s">
        <v>25</v>
      </c>
      <c r="AA56" s="78" t="s">
        <v>1705</v>
      </c>
      <c r="AB56" s="78" t="s">
        <v>25</v>
      </c>
      <c r="AC56" s="78" t="s">
        <v>109</v>
      </c>
      <c r="AD56" s="78" t="s">
        <v>109</v>
      </c>
      <c r="AE56" s="78" t="s">
        <v>109</v>
      </c>
      <c r="AF56" s="78" t="s">
        <v>109</v>
      </c>
      <c r="AG56" s="77" t="s">
        <v>109</v>
      </c>
      <c r="AH56" s="77" t="s">
        <v>109</v>
      </c>
      <c r="AI56" s="77" t="s">
        <v>5312</v>
      </c>
      <c r="AJ56" s="176" t="s">
        <v>3803</v>
      </c>
      <c r="AK56" s="77" t="s">
        <v>3803</v>
      </c>
      <c r="AL56" s="176" t="s">
        <v>7477</v>
      </c>
      <c r="AM56" s="77" t="s">
        <v>109</v>
      </c>
      <c r="AN56" s="78"/>
      <c r="AO56" s="176" t="s">
        <v>7522</v>
      </c>
      <c r="AP56" s="77" t="s">
        <v>67</v>
      </c>
      <c r="AQ56" s="77" t="s">
        <v>4590</v>
      </c>
      <c r="AR56" s="176" t="s">
        <v>7043</v>
      </c>
      <c r="AS56" s="77" t="s">
        <v>25</v>
      </c>
      <c r="AT56" s="77" t="s">
        <v>25</v>
      </c>
      <c r="AU56" s="77" t="s">
        <v>25</v>
      </c>
      <c r="AV56" s="78" t="s">
        <v>109</v>
      </c>
      <c r="AW56" s="176" t="s">
        <v>67</v>
      </c>
      <c r="AX56" s="176" t="s">
        <v>67</v>
      </c>
      <c r="AY56" s="78" t="s">
        <v>25</v>
      </c>
      <c r="AZ56" s="78" t="s">
        <v>25</v>
      </c>
      <c r="BA56" s="78" t="s">
        <v>67</v>
      </c>
      <c r="BB56" s="78" t="s">
        <v>25</v>
      </c>
      <c r="BC56" s="78" t="s">
        <v>25</v>
      </c>
      <c r="BD56" s="78" t="s">
        <v>67</v>
      </c>
      <c r="BE56" s="78" t="s">
        <v>25</v>
      </c>
      <c r="BF56" s="77" t="s">
        <v>764</v>
      </c>
      <c r="BG56" s="176" t="s">
        <v>109</v>
      </c>
      <c r="BH56" s="77" t="s">
        <v>129</v>
      </c>
      <c r="BI56" s="77" t="s">
        <v>795</v>
      </c>
      <c r="BJ56" s="77" t="s">
        <v>795</v>
      </c>
      <c r="BK56" s="77" t="s">
        <v>4239</v>
      </c>
      <c r="BL56" s="77" t="s">
        <v>4239</v>
      </c>
      <c r="BM56" s="176" t="s">
        <v>109</v>
      </c>
      <c r="BN56" s="77" t="s">
        <v>129</v>
      </c>
      <c r="BO56" s="176" t="s">
        <v>109</v>
      </c>
      <c r="BP56" s="77" t="s">
        <v>795</v>
      </c>
      <c r="BQ56" s="77" t="s">
        <v>795</v>
      </c>
      <c r="BR56" s="77" t="s">
        <v>4239</v>
      </c>
      <c r="BS56" s="77" t="s">
        <v>4239</v>
      </c>
      <c r="BT56" s="77" t="s">
        <v>795</v>
      </c>
      <c r="BU56" s="77" t="s">
        <v>795</v>
      </c>
      <c r="BV56" s="77" t="s">
        <v>4239</v>
      </c>
      <c r="BW56" s="77" t="s">
        <v>4239</v>
      </c>
      <c r="BX56" s="176" t="s">
        <v>109</v>
      </c>
      <c r="BY56" s="78" t="s">
        <v>109</v>
      </c>
      <c r="BZ56" s="78" t="s">
        <v>109</v>
      </c>
      <c r="CA56" s="176" t="s">
        <v>109</v>
      </c>
      <c r="CB56" s="78" t="s">
        <v>109</v>
      </c>
      <c r="CC56" s="176" t="s">
        <v>25</v>
      </c>
      <c r="CD56" s="77" t="s">
        <v>25</v>
      </c>
      <c r="CE56" s="78" t="s">
        <v>109</v>
      </c>
      <c r="CF56" s="227" t="s">
        <v>2096</v>
      </c>
      <c r="CG56" s="227" t="s">
        <v>2096</v>
      </c>
      <c r="CH56" s="227" t="s">
        <v>194</v>
      </c>
      <c r="CI56" s="230" t="s">
        <v>195</v>
      </c>
      <c r="CJ56" s="228" t="s">
        <v>236</v>
      </c>
      <c r="CK56" s="227" t="s">
        <v>109</v>
      </c>
      <c r="CL56" s="227" t="s">
        <v>109</v>
      </c>
      <c r="CM56" s="227" t="s">
        <v>2096</v>
      </c>
      <c r="CN56" s="176" t="s">
        <v>8041</v>
      </c>
      <c r="CO56" s="176" t="s">
        <v>8041</v>
      </c>
      <c r="CP56" s="228" t="s">
        <v>1580</v>
      </c>
      <c r="CQ56" s="228" t="s">
        <v>1580</v>
      </c>
      <c r="CR56" s="228" t="s">
        <v>1580</v>
      </c>
      <c r="CS56" s="227" t="s">
        <v>25</v>
      </c>
      <c r="CT56" s="227" t="s">
        <v>25</v>
      </c>
      <c r="CU56" s="227" t="s">
        <v>25</v>
      </c>
      <c r="CV56" s="227" t="s">
        <v>25</v>
      </c>
      <c r="CW56" s="228" t="s">
        <v>207</v>
      </c>
      <c r="CX56" s="228" t="s">
        <v>974</v>
      </c>
      <c r="CY56" s="228" t="s">
        <v>974</v>
      </c>
      <c r="CZ56" s="228" t="s">
        <v>974</v>
      </c>
      <c r="DA56" s="78" t="s">
        <v>67</v>
      </c>
      <c r="DB56" s="78" t="s">
        <v>67</v>
      </c>
      <c r="DC56" s="78" t="s">
        <v>67</v>
      </c>
      <c r="DD56" s="78" t="s">
        <v>67</v>
      </c>
      <c r="DE56" s="77" t="s">
        <v>1459</v>
      </c>
      <c r="DF56" s="77" t="s">
        <v>1459</v>
      </c>
      <c r="DG56" s="77" t="s">
        <v>1459</v>
      </c>
      <c r="DH56" s="77" t="s">
        <v>1459</v>
      </c>
      <c r="DI56" s="78" t="s">
        <v>25</v>
      </c>
      <c r="DJ56" s="78" t="s">
        <v>1689</v>
      </c>
      <c r="DK56" s="78" t="s">
        <v>1689</v>
      </c>
      <c r="DL56" s="77" t="s">
        <v>3537</v>
      </c>
      <c r="DM56" s="77" t="s">
        <v>356</v>
      </c>
      <c r="DN56" s="77" t="s">
        <v>356</v>
      </c>
      <c r="DO56" s="77" t="s">
        <v>109</v>
      </c>
      <c r="DP56" s="77" t="s">
        <v>109</v>
      </c>
      <c r="DQ56" s="226" t="s">
        <v>109</v>
      </c>
      <c r="DR56" s="78" t="s">
        <v>109</v>
      </c>
      <c r="DS56" s="78" t="s">
        <v>109</v>
      </c>
      <c r="DT56" s="78" t="s">
        <v>109</v>
      </c>
      <c r="DU56" s="78" t="s">
        <v>109</v>
      </c>
      <c r="DV56" s="77" t="s">
        <v>109</v>
      </c>
      <c r="DW56" s="77" t="s">
        <v>109</v>
      </c>
      <c r="DX56" s="77" t="s">
        <v>109</v>
      </c>
      <c r="DY56" s="77" t="s">
        <v>109</v>
      </c>
      <c r="DZ56" s="77" t="s">
        <v>109</v>
      </c>
      <c r="EA56" s="77" t="s">
        <v>109</v>
      </c>
      <c r="EB56" s="77" t="s">
        <v>109</v>
      </c>
      <c r="EC56" s="77" t="s">
        <v>109</v>
      </c>
      <c r="ED56" s="77" t="s">
        <v>109</v>
      </c>
      <c r="EE56" s="77" t="s">
        <v>109</v>
      </c>
      <c r="EF56" s="77" t="s">
        <v>109</v>
      </c>
      <c r="EG56" s="77" t="s">
        <v>109</v>
      </c>
      <c r="EH56" s="77" t="s">
        <v>109</v>
      </c>
      <c r="EI56" s="77" t="s">
        <v>109</v>
      </c>
      <c r="EJ56" s="77" t="s">
        <v>109</v>
      </c>
      <c r="EK56" s="77" t="s">
        <v>109</v>
      </c>
      <c r="EL56" s="176" t="s">
        <v>109</v>
      </c>
      <c r="EM56" s="176" t="s">
        <v>109</v>
      </c>
      <c r="EN56" s="176" t="s">
        <v>109</v>
      </c>
      <c r="EO56" s="176" t="s">
        <v>109</v>
      </c>
      <c r="EP56" s="176" t="s">
        <v>109</v>
      </c>
      <c r="EQ56" s="77" t="s">
        <v>2234</v>
      </c>
      <c r="ER56" s="176" t="s">
        <v>109</v>
      </c>
      <c r="ES56" s="77" t="s">
        <v>2234</v>
      </c>
      <c r="ET56" s="77" t="s">
        <v>2234</v>
      </c>
      <c r="EU56" s="77" t="s">
        <v>2234</v>
      </c>
      <c r="EV56" s="77" t="s">
        <v>4341</v>
      </c>
      <c r="EW56" s="77" t="s">
        <v>4341</v>
      </c>
      <c r="EX56" s="77" t="s">
        <v>4341</v>
      </c>
      <c r="EY56" s="77" t="s">
        <v>4341</v>
      </c>
      <c r="EZ56" s="226" t="s">
        <v>596</v>
      </c>
      <c r="FA56" s="226" t="s">
        <v>596</v>
      </c>
      <c r="FB56" s="226" t="s">
        <v>596</v>
      </c>
      <c r="FC56" s="226" t="s">
        <v>596</v>
      </c>
      <c r="FD56" s="78" t="s">
        <v>109</v>
      </c>
      <c r="FE56" s="78" t="s">
        <v>109</v>
      </c>
      <c r="FF56" s="77" t="s">
        <v>109</v>
      </c>
      <c r="FG56" s="77" t="s">
        <v>25</v>
      </c>
      <c r="FH56" s="78" t="s">
        <v>25</v>
      </c>
      <c r="FI56" s="77" t="s">
        <v>25</v>
      </c>
      <c r="FJ56" s="77" t="s">
        <v>25</v>
      </c>
      <c r="FK56" s="226" t="s">
        <v>67</v>
      </c>
      <c r="FL56" s="78" t="s">
        <v>65</v>
      </c>
      <c r="FM56" s="77" t="s">
        <v>65</v>
      </c>
      <c r="FN56" s="42" t="s">
        <v>65</v>
      </c>
      <c r="FO56" s="176" t="s">
        <v>7776</v>
      </c>
      <c r="FP56" s="176" t="s">
        <v>7776</v>
      </c>
      <c r="FQ56" s="176" t="s">
        <v>7776</v>
      </c>
      <c r="FR56" s="176" t="s">
        <v>7776</v>
      </c>
      <c r="FS56" s="77" t="s">
        <v>4009</v>
      </c>
      <c r="FT56" s="78" t="s">
        <v>2565</v>
      </c>
      <c r="FU56" s="78" t="s">
        <v>25</v>
      </c>
      <c r="FV56" s="77" t="s">
        <v>2570</v>
      </c>
      <c r="FW56" s="78" t="s">
        <v>277</v>
      </c>
      <c r="FX56" s="77" t="s">
        <v>2677</v>
      </c>
      <c r="FY56" s="77" t="s">
        <v>2676</v>
      </c>
      <c r="FZ56" s="77" t="s">
        <v>2736</v>
      </c>
      <c r="GA56" s="77" t="s">
        <v>25</v>
      </c>
      <c r="GB56" s="77" t="s">
        <v>1079</v>
      </c>
      <c r="GC56" s="77" t="s">
        <v>1079</v>
      </c>
      <c r="GD56" s="78" t="s">
        <v>25</v>
      </c>
      <c r="GE56" s="77" t="s">
        <v>2809</v>
      </c>
      <c r="GF56" s="78" t="s">
        <v>25</v>
      </c>
      <c r="GG56" s="77" t="s">
        <v>2809</v>
      </c>
      <c r="GH56" s="77" t="s">
        <v>2809</v>
      </c>
      <c r="GI56" s="77" t="s">
        <v>2809</v>
      </c>
      <c r="GJ56" s="78" t="s">
        <v>25</v>
      </c>
      <c r="GK56" s="77" t="s">
        <v>320</v>
      </c>
      <c r="GL56" s="77" t="s">
        <v>1359</v>
      </c>
      <c r="GM56" s="78" t="s">
        <v>25</v>
      </c>
      <c r="GN56" s="77" t="s">
        <v>1359</v>
      </c>
      <c r="GO56" s="78" t="s">
        <v>25</v>
      </c>
      <c r="GP56" s="77" t="s">
        <v>109</v>
      </c>
      <c r="GQ56" s="78" t="s">
        <v>25</v>
      </c>
      <c r="GR56" s="78" t="s">
        <v>65</v>
      </c>
      <c r="GS56" s="78" t="s">
        <v>65</v>
      </c>
      <c r="GT56" s="77" t="s">
        <v>1359</v>
      </c>
      <c r="GU56" s="77" t="s">
        <v>1359</v>
      </c>
      <c r="GV56" s="77" t="s">
        <v>1359</v>
      </c>
      <c r="GW56" s="77" t="s">
        <v>1359</v>
      </c>
      <c r="GX56" s="77" t="s">
        <v>1359</v>
      </c>
      <c r="GY56" s="77" t="s">
        <v>1359</v>
      </c>
      <c r="GZ56" s="77" t="s">
        <v>5622</v>
      </c>
      <c r="HA56" s="78" t="s">
        <v>109</v>
      </c>
      <c r="HB56" s="78" t="s">
        <v>109</v>
      </c>
      <c r="HC56" s="77" t="s">
        <v>1359</v>
      </c>
      <c r="HD56" s="77" t="s">
        <v>1359</v>
      </c>
      <c r="HE56" s="77" t="s">
        <v>1359</v>
      </c>
      <c r="HF56" s="77" t="s">
        <v>1359</v>
      </c>
      <c r="HG56" s="176" t="s">
        <v>7551</v>
      </c>
      <c r="HH56" s="176" t="s">
        <v>7551</v>
      </c>
      <c r="HI56" s="226" t="s">
        <v>3195</v>
      </c>
      <c r="HJ56" s="226" t="s">
        <v>3195</v>
      </c>
      <c r="HK56" s="226" t="s">
        <v>67</v>
      </c>
      <c r="HL56" s="226" t="s">
        <v>67</v>
      </c>
      <c r="HM56" s="77" t="s">
        <v>3282</v>
      </c>
    </row>
    <row r="57" spans="1:221" ht="11.25" customHeight="1">
      <c r="A57" s="86" t="s">
        <v>435</v>
      </c>
      <c r="B57" s="86"/>
      <c r="C57" s="62" t="s">
        <v>5501</v>
      </c>
      <c r="D57" s="62" t="s">
        <v>5501</v>
      </c>
      <c r="E57" s="62" t="s">
        <v>6150</v>
      </c>
      <c r="F57" s="62" t="s">
        <v>6146</v>
      </c>
      <c r="G57" s="62" t="s">
        <v>6150</v>
      </c>
      <c r="H57" s="62" t="s">
        <v>5501</v>
      </c>
      <c r="I57" s="62" t="s">
        <v>6322</v>
      </c>
      <c r="J57" s="62"/>
      <c r="K57" s="62" t="s">
        <v>1601</v>
      </c>
      <c r="L57" s="62" t="s">
        <v>6322</v>
      </c>
      <c r="M57" s="62" t="s">
        <v>1601</v>
      </c>
      <c r="N57" s="62" t="s">
        <v>6322</v>
      </c>
      <c r="O57" s="62" t="s">
        <v>1601</v>
      </c>
      <c r="P57" s="63"/>
      <c r="Q57" s="63" t="s">
        <v>25</v>
      </c>
      <c r="R57" s="63"/>
      <c r="S57" s="63" t="s">
        <v>1946</v>
      </c>
      <c r="T57" s="62" t="s">
        <v>4721</v>
      </c>
      <c r="U57" s="62" t="s">
        <v>25</v>
      </c>
      <c r="V57" s="62" t="s">
        <v>4721</v>
      </c>
      <c r="W57" s="63" t="s">
        <v>6425</v>
      </c>
      <c r="X57" s="62" t="s">
        <v>4721</v>
      </c>
      <c r="Y57" s="63" t="s">
        <v>6425</v>
      </c>
      <c r="Z57" s="63" t="s">
        <v>25</v>
      </c>
      <c r="AA57" s="63" t="s">
        <v>1502</v>
      </c>
      <c r="AB57" s="63" t="s">
        <v>25</v>
      </c>
      <c r="AC57" s="63" t="s">
        <v>2326</v>
      </c>
      <c r="AD57" s="63" t="s">
        <v>2326</v>
      </c>
      <c r="AE57" s="63" t="s">
        <v>2326</v>
      </c>
      <c r="AF57" s="63" t="s">
        <v>1952</v>
      </c>
      <c r="AG57" s="63" t="s">
        <v>1969</v>
      </c>
      <c r="AH57" s="63" t="s">
        <v>1998</v>
      </c>
      <c r="AI57" s="63"/>
      <c r="AJ57" s="63" t="s">
        <v>3883</v>
      </c>
      <c r="AK57" s="63" t="s">
        <v>3883</v>
      </c>
      <c r="AL57" s="62" t="s">
        <v>6146</v>
      </c>
      <c r="AM57" s="63" t="s">
        <v>5246</v>
      </c>
      <c r="AN57" s="63" t="s">
        <v>5825</v>
      </c>
      <c r="AO57" s="62" t="s">
        <v>6865</v>
      </c>
      <c r="AP57" s="63" t="s">
        <v>5242</v>
      </c>
      <c r="AQ57" s="63" t="s">
        <v>25</v>
      </c>
      <c r="AR57" s="62" t="s">
        <v>6707</v>
      </c>
      <c r="AS57" s="62"/>
      <c r="AT57" s="62"/>
      <c r="AU57" s="63" t="s">
        <v>1077</v>
      </c>
      <c r="AV57" s="63" t="s">
        <v>1077</v>
      </c>
      <c r="AW57" s="63" t="s">
        <v>5136</v>
      </c>
      <c r="AX57" s="63" t="s">
        <v>5136</v>
      </c>
      <c r="AY57" s="63" t="s">
        <v>25</v>
      </c>
      <c r="AZ57" s="63" t="s">
        <v>25</v>
      </c>
      <c r="BA57" s="63" t="s">
        <v>1227</v>
      </c>
      <c r="BB57" s="63" t="s">
        <v>25</v>
      </c>
      <c r="BC57" s="63" t="s">
        <v>25</v>
      </c>
      <c r="BD57" s="63" t="s">
        <v>3729</v>
      </c>
      <c r="BE57" s="62"/>
      <c r="BF57" s="62" t="s">
        <v>763</v>
      </c>
      <c r="BG57" s="63" t="s">
        <v>2728</v>
      </c>
      <c r="BH57" s="62"/>
      <c r="BI57" s="62" t="s">
        <v>796</v>
      </c>
      <c r="BJ57" s="62" t="s">
        <v>796</v>
      </c>
      <c r="BK57" s="62" t="s">
        <v>4253</v>
      </c>
      <c r="BL57" s="63" t="s">
        <v>4253</v>
      </c>
      <c r="BM57" s="63" t="s">
        <v>2728</v>
      </c>
      <c r="BN57" s="62"/>
      <c r="BO57" s="63" t="s">
        <v>2728</v>
      </c>
      <c r="BP57" s="62" t="s">
        <v>845</v>
      </c>
      <c r="BQ57" s="62" t="s">
        <v>845</v>
      </c>
      <c r="BR57" s="62" t="s">
        <v>4253</v>
      </c>
      <c r="BS57" s="63" t="s">
        <v>4253</v>
      </c>
      <c r="BT57" s="62" t="s">
        <v>903</v>
      </c>
      <c r="BU57" s="62" t="s">
        <v>903</v>
      </c>
      <c r="BV57" s="62" t="s">
        <v>4253</v>
      </c>
      <c r="BW57" s="63" t="s">
        <v>4253</v>
      </c>
      <c r="BX57" s="63" t="s">
        <v>7212</v>
      </c>
      <c r="BY57" s="63" t="s">
        <v>4041</v>
      </c>
      <c r="BZ57" s="63" t="s">
        <v>4041</v>
      </c>
      <c r="CA57" s="63" t="s">
        <v>7212</v>
      </c>
      <c r="CB57" s="63" t="s">
        <v>4041</v>
      </c>
      <c r="CC57" s="63" t="s">
        <v>25</v>
      </c>
      <c r="CD57" s="63" t="s">
        <v>25</v>
      </c>
      <c r="CE57" s="62"/>
      <c r="CF57" s="64" t="s">
        <v>5051</v>
      </c>
      <c r="CG57" s="64" t="s">
        <v>5052</v>
      </c>
      <c r="CH57" s="64"/>
      <c r="CI57" s="64"/>
      <c r="CJ57" s="64"/>
      <c r="CK57" s="64" t="s">
        <v>4939</v>
      </c>
      <c r="CL57" s="64" t="s">
        <v>4939</v>
      </c>
      <c r="CM57" s="64" t="s">
        <v>4938</v>
      </c>
      <c r="CN57" s="63" t="s">
        <v>8038</v>
      </c>
      <c r="CO57" s="63" t="s">
        <v>8038</v>
      </c>
      <c r="CP57" s="64" t="s">
        <v>1576</v>
      </c>
      <c r="CQ57" s="64" t="s">
        <v>1576</v>
      </c>
      <c r="CR57" s="64" t="s">
        <v>4413</v>
      </c>
      <c r="CS57" s="64"/>
      <c r="CT57" s="64" t="s">
        <v>25</v>
      </c>
      <c r="CU57" s="64" t="s">
        <v>25</v>
      </c>
      <c r="CV57" s="64" t="s">
        <v>25</v>
      </c>
      <c r="CW57" s="65"/>
      <c r="CX57" s="64" t="s">
        <v>973</v>
      </c>
      <c r="CY57" s="64" t="s">
        <v>973</v>
      </c>
      <c r="CZ57" s="64" t="s">
        <v>3866</v>
      </c>
      <c r="DA57" s="62" t="s">
        <v>1412</v>
      </c>
      <c r="DB57" s="62"/>
      <c r="DC57" s="62" t="s">
        <v>1412</v>
      </c>
      <c r="DD57" s="62"/>
      <c r="DE57" s="62" t="s">
        <v>1460</v>
      </c>
      <c r="DF57" s="62" t="s">
        <v>4526</v>
      </c>
      <c r="DG57" s="62" t="s">
        <v>1460</v>
      </c>
      <c r="DH57" s="62" t="s">
        <v>4526</v>
      </c>
      <c r="DI57" s="62" t="s">
        <v>25</v>
      </c>
      <c r="DJ57" s="62" t="s">
        <v>1822</v>
      </c>
      <c r="DK57" s="62" t="s">
        <v>1822</v>
      </c>
      <c r="DL57" s="62" t="s">
        <v>25</v>
      </c>
      <c r="DM57" s="62" t="s">
        <v>2171</v>
      </c>
      <c r="DN57" s="62" t="s">
        <v>3576</v>
      </c>
      <c r="DO57" s="62" t="s">
        <v>3765</v>
      </c>
      <c r="DP57" s="62" t="s">
        <v>3765</v>
      </c>
      <c r="DQ57" s="62" t="s">
        <v>3161</v>
      </c>
      <c r="DR57" s="62"/>
      <c r="DS57" s="62"/>
      <c r="DT57" s="62"/>
      <c r="DU57" s="62"/>
      <c r="DV57" s="62" t="s">
        <v>1002</v>
      </c>
      <c r="DW57" s="62" t="s">
        <v>1002</v>
      </c>
      <c r="DX57" s="62" t="s">
        <v>1002</v>
      </c>
      <c r="DY57" s="62" t="s">
        <v>1002</v>
      </c>
      <c r="DZ57" s="62" t="s">
        <v>1002</v>
      </c>
      <c r="EA57" s="62" t="s">
        <v>1002</v>
      </c>
      <c r="EB57" s="62" t="s">
        <v>1002</v>
      </c>
      <c r="EC57" s="62" t="s">
        <v>1002</v>
      </c>
      <c r="ED57" s="62" t="s">
        <v>1002</v>
      </c>
      <c r="EE57" s="62" t="s">
        <v>1002</v>
      </c>
      <c r="EF57" s="62" t="s">
        <v>1002</v>
      </c>
      <c r="EG57" s="62" t="s">
        <v>1002</v>
      </c>
      <c r="EH57" s="62" t="s">
        <v>6022</v>
      </c>
      <c r="EI57" s="62" t="s">
        <v>6022</v>
      </c>
      <c r="EJ57" s="62" t="s">
        <v>6022</v>
      </c>
      <c r="EK57" s="62" t="s">
        <v>6022</v>
      </c>
      <c r="EL57" s="62" t="s">
        <v>6022</v>
      </c>
      <c r="EM57" s="62" t="s">
        <v>6022</v>
      </c>
      <c r="EN57" s="62" t="s">
        <v>6022</v>
      </c>
      <c r="EO57" s="62" t="s">
        <v>6022</v>
      </c>
      <c r="EP57" s="66" t="s">
        <v>8093</v>
      </c>
      <c r="EQ57" s="66" t="s">
        <v>2233</v>
      </c>
      <c r="ER57" s="66" t="s">
        <v>8093</v>
      </c>
      <c r="ES57" s="66" t="s">
        <v>2233</v>
      </c>
      <c r="ET57" s="66" t="s">
        <v>2233</v>
      </c>
      <c r="EU57" s="66" t="s">
        <v>2233</v>
      </c>
      <c r="EV57" s="66" t="s">
        <v>4342</v>
      </c>
      <c r="EW57" s="66" t="s">
        <v>4342</v>
      </c>
      <c r="EX57" s="66" t="s">
        <v>4342</v>
      </c>
      <c r="EY57" s="66" t="s">
        <v>4342</v>
      </c>
      <c r="EZ57" s="62" t="s">
        <v>597</v>
      </c>
      <c r="FA57" s="62" t="s">
        <v>597</v>
      </c>
      <c r="FB57" s="62" t="s">
        <v>3718</v>
      </c>
      <c r="FC57" s="62" t="s">
        <v>3718</v>
      </c>
      <c r="FD57" s="66" t="s">
        <v>2385</v>
      </c>
      <c r="FE57" s="66" t="s">
        <v>2385</v>
      </c>
      <c r="FF57" s="66" t="s">
        <v>2385</v>
      </c>
      <c r="FG57" s="66" t="s">
        <v>25</v>
      </c>
      <c r="FH57" s="62"/>
      <c r="FI57" s="66" t="s">
        <v>25</v>
      </c>
      <c r="FJ57" s="62"/>
      <c r="FK57" s="62" t="s">
        <v>485</v>
      </c>
      <c r="FL57" s="63"/>
      <c r="FM57" s="63" t="s">
        <v>1123</v>
      </c>
      <c r="FN57" s="63" t="s">
        <v>1123</v>
      </c>
      <c r="FO57" s="112" t="s">
        <v>1123</v>
      </c>
      <c r="FP57" s="112" t="s">
        <v>1123</v>
      </c>
      <c r="FQ57" s="112" t="s">
        <v>1123</v>
      </c>
      <c r="FR57" s="112" t="s">
        <v>1123</v>
      </c>
      <c r="FS57" s="63" t="s">
        <v>3972</v>
      </c>
      <c r="FT57" s="63" t="s">
        <v>2566</v>
      </c>
      <c r="FU57" s="63" t="s">
        <v>25</v>
      </c>
      <c r="FV57" s="63" t="s">
        <v>2566</v>
      </c>
      <c r="FW57" s="62"/>
      <c r="FX57" s="62" t="s">
        <v>2675</v>
      </c>
      <c r="FY57" s="62" t="s">
        <v>2675</v>
      </c>
      <c r="FZ57" s="62" t="s">
        <v>2734</v>
      </c>
      <c r="GA57" s="62" t="s">
        <v>25</v>
      </c>
      <c r="GB57" s="62" t="s">
        <v>1078</v>
      </c>
      <c r="GC57" s="62" t="s">
        <v>1078</v>
      </c>
      <c r="GD57" s="62" t="s">
        <v>25</v>
      </c>
      <c r="GE57" s="62" t="s">
        <v>2812</v>
      </c>
      <c r="GF57" s="62" t="s">
        <v>25</v>
      </c>
      <c r="GG57" s="62" t="s">
        <v>2812</v>
      </c>
      <c r="GH57" s="62" t="s">
        <v>5167</v>
      </c>
      <c r="GI57" s="62" t="s">
        <v>5167</v>
      </c>
      <c r="GJ57" s="62"/>
      <c r="GK57" s="62"/>
      <c r="GL57" s="62" t="s">
        <v>1358</v>
      </c>
      <c r="GM57" s="62" t="s">
        <v>25</v>
      </c>
      <c r="GN57" s="62" t="s">
        <v>25</v>
      </c>
      <c r="GO57" s="62"/>
      <c r="GP57" s="62" t="s">
        <v>4495</v>
      </c>
      <c r="GQ57" s="62" t="s">
        <v>25</v>
      </c>
      <c r="GR57" s="62"/>
      <c r="GS57" s="62"/>
      <c r="GT57" s="62" t="s">
        <v>1123</v>
      </c>
      <c r="GU57" s="62" t="s">
        <v>1123</v>
      </c>
      <c r="GV57" s="62" t="s">
        <v>1123</v>
      </c>
      <c r="GW57" s="62" t="s">
        <v>1123</v>
      </c>
      <c r="GX57" s="62" t="s">
        <v>3446</v>
      </c>
      <c r="GY57" s="62" t="s">
        <v>3446</v>
      </c>
      <c r="GZ57" s="62" t="s">
        <v>5623</v>
      </c>
      <c r="HA57" s="67"/>
      <c r="HB57" s="67"/>
      <c r="HC57" s="62" t="s">
        <v>1123</v>
      </c>
      <c r="HD57" s="62" t="s">
        <v>1123</v>
      </c>
      <c r="HE57" s="62" t="s">
        <v>1123</v>
      </c>
      <c r="HF57" s="62" t="s">
        <v>1123</v>
      </c>
      <c r="HG57" s="62" t="s">
        <v>5885</v>
      </c>
      <c r="HH57" s="62" t="s">
        <v>5885</v>
      </c>
      <c r="HI57" s="62" t="s">
        <v>1361</v>
      </c>
      <c r="HJ57" s="62" t="s">
        <v>1361</v>
      </c>
      <c r="HK57" s="62" t="s">
        <v>525</v>
      </c>
      <c r="HL57" s="62" t="s">
        <v>525</v>
      </c>
      <c r="HM57" s="62" t="s">
        <v>3283</v>
      </c>
    </row>
    <row r="58" spans="1:221" s="229" customFormat="1" ht="22.5" customHeight="1">
      <c r="A58" s="225" t="s">
        <v>108</v>
      </c>
      <c r="B58" s="225"/>
      <c r="C58" s="78" t="s">
        <v>25</v>
      </c>
      <c r="D58" s="78" t="s">
        <v>25</v>
      </c>
      <c r="E58" s="174" t="s">
        <v>25</v>
      </c>
      <c r="F58" s="176" t="s">
        <v>6270</v>
      </c>
      <c r="G58" s="174" t="s">
        <v>25</v>
      </c>
      <c r="H58" s="78" t="s">
        <v>25</v>
      </c>
      <c r="I58" s="176" t="s">
        <v>25</v>
      </c>
      <c r="J58" s="78" t="s">
        <v>25</v>
      </c>
      <c r="K58" s="78" t="s">
        <v>67</v>
      </c>
      <c r="L58" s="176" t="s">
        <v>6330</v>
      </c>
      <c r="M58" s="78" t="s">
        <v>67</v>
      </c>
      <c r="N58" s="176" t="s">
        <v>6330</v>
      </c>
      <c r="O58" s="78" t="s">
        <v>67</v>
      </c>
      <c r="P58" s="226" t="s">
        <v>25</v>
      </c>
      <c r="Q58" s="226" t="s">
        <v>25</v>
      </c>
      <c r="R58" s="78" t="s">
        <v>25</v>
      </c>
      <c r="S58" s="78" t="s">
        <v>25</v>
      </c>
      <c r="T58" s="78" t="s">
        <v>25</v>
      </c>
      <c r="U58" s="176" t="s">
        <v>25</v>
      </c>
      <c r="V58" s="226" t="s">
        <v>65</v>
      </c>
      <c r="W58" s="176" t="s">
        <v>6483</v>
      </c>
      <c r="X58" s="77" t="s">
        <v>67</v>
      </c>
      <c r="Y58" s="176" t="s">
        <v>7493</v>
      </c>
      <c r="Z58" s="78" t="s">
        <v>25</v>
      </c>
      <c r="AA58" s="78" t="s">
        <v>1705</v>
      </c>
      <c r="AB58" s="78" t="s">
        <v>25</v>
      </c>
      <c r="AC58" s="77" t="s">
        <v>25</v>
      </c>
      <c r="AD58" s="77" t="s">
        <v>25</v>
      </c>
      <c r="AE58" s="77" t="s">
        <v>25</v>
      </c>
      <c r="AF58" s="231" t="s">
        <v>25</v>
      </c>
      <c r="AG58" s="78" t="s">
        <v>173</v>
      </c>
      <c r="AH58" s="78" t="s">
        <v>173</v>
      </c>
      <c r="AI58" s="78" t="s">
        <v>5313</v>
      </c>
      <c r="AJ58" s="176" t="s">
        <v>3804</v>
      </c>
      <c r="AK58" s="77" t="s">
        <v>3804</v>
      </c>
      <c r="AL58" s="176" t="s">
        <v>6270</v>
      </c>
      <c r="AM58" s="77" t="s">
        <v>67</v>
      </c>
      <c r="AN58" s="78" t="s">
        <v>67</v>
      </c>
      <c r="AO58" s="176" t="s">
        <v>25</v>
      </c>
      <c r="AP58" s="77" t="s">
        <v>67</v>
      </c>
      <c r="AQ58" s="77" t="s">
        <v>4590</v>
      </c>
      <c r="AR58" s="176" t="s">
        <v>25</v>
      </c>
      <c r="AS58" s="77" t="s">
        <v>25</v>
      </c>
      <c r="AT58" s="77" t="s">
        <v>25</v>
      </c>
      <c r="AU58" s="77" t="s">
        <v>25</v>
      </c>
      <c r="AV58" s="77" t="s">
        <v>25</v>
      </c>
      <c r="AW58" s="176" t="s">
        <v>7527</v>
      </c>
      <c r="AX58" s="176" t="s">
        <v>7527</v>
      </c>
      <c r="AY58" s="78" t="s">
        <v>25</v>
      </c>
      <c r="AZ58" s="78" t="s">
        <v>25</v>
      </c>
      <c r="BA58" s="78" t="s">
        <v>25</v>
      </c>
      <c r="BB58" s="78" t="s">
        <v>25</v>
      </c>
      <c r="BC58" s="78" t="s">
        <v>25</v>
      </c>
      <c r="BD58" s="78" t="s">
        <v>25</v>
      </c>
      <c r="BE58" s="78" t="s">
        <v>25</v>
      </c>
      <c r="BF58" s="78" t="s">
        <v>25</v>
      </c>
      <c r="BG58" s="176" t="s">
        <v>25</v>
      </c>
      <c r="BH58" s="78" t="s">
        <v>25</v>
      </c>
      <c r="BI58" s="78" t="s">
        <v>25</v>
      </c>
      <c r="BJ58" s="78" t="s">
        <v>25</v>
      </c>
      <c r="BK58" s="78" t="s">
        <v>25</v>
      </c>
      <c r="BL58" s="78" t="s">
        <v>25</v>
      </c>
      <c r="BM58" s="176" t="s">
        <v>7527</v>
      </c>
      <c r="BN58" s="78" t="s">
        <v>25</v>
      </c>
      <c r="BO58" s="176" t="s">
        <v>25</v>
      </c>
      <c r="BP58" s="78" t="s">
        <v>25</v>
      </c>
      <c r="BQ58" s="78" t="s">
        <v>25</v>
      </c>
      <c r="BR58" s="78" t="s">
        <v>25</v>
      </c>
      <c r="BS58" s="78" t="s">
        <v>25</v>
      </c>
      <c r="BT58" s="78" t="s">
        <v>25</v>
      </c>
      <c r="BU58" s="78" t="s">
        <v>25</v>
      </c>
      <c r="BV58" s="78" t="s">
        <v>109</v>
      </c>
      <c r="BW58" s="78" t="s">
        <v>109</v>
      </c>
      <c r="BX58" s="176" t="s">
        <v>25</v>
      </c>
      <c r="BY58" s="78" t="s">
        <v>25</v>
      </c>
      <c r="BZ58" s="78" t="s">
        <v>25</v>
      </c>
      <c r="CA58" s="176" t="s">
        <v>109</v>
      </c>
      <c r="CB58" s="78" t="s">
        <v>109</v>
      </c>
      <c r="CC58" s="176" t="s">
        <v>25</v>
      </c>
      <c r="CD58" s="77" t="s">
        <v>25</v>
      </c>
      <c r="CE58" s="78" t="s">
        <v>25</v>
      </c>
      <c r="CF58" s="227" t="s">
        <v>25</v>
      </c>
      <c r="CG58" s="230" t="s">
        <v>109</v>
      </c>
      <c r="CH58" s="227" t="s">
        <v>25</v>
      </c>
      <c r="CI58" s="230" t="s">
        <v>25</v>
      </c>
      <c r="CJ58" s="230" t="s">
        <v>25</v>
      </c>
      <c r="CK58" s="227" t="s">
        <v>25</v>
      </c>
      <c r="CL58" s="227" t="s">
        <v>67</v>
      </c>
      <c r="CM58" s="230" t="s">
        <v>109</v>
      </c>
      <c r="CN58" s="176" t="s">
        <v>8041</v>
      </c>
      <c r="CO58" s="176" t="s">
        <v>8041</v>
      </c>
      <c r="CP58" s="228" t="s">
        <v>1580</v>
      </c>
      <c r="CQ58" s="228" t="s">
        <v>1580</v>
      </c>
      <c r="CR58" s="228" t="s">
        <v>1580</v>
      </c>
      <c r="CS58" s="227" t="s">
        <v>25</v>
      </c>
      <c r="CT58" s="227" t="s">
        <v>25</v>
      </c>
      <c r="CU58" s="227" t="s">
        <v>25</v>
      </c>
      <c r="CV58" s="227" t="s">
        <v>25</v>
      </c>
      <c r="CW58" s="228" t="s">
        <v>207</v>
      </c>
      <c r="CX58" s="227" t="s">
        <v>25</v>
      </c>
      <c r="CY58" s="227" t="s">
        <v>25</v>
      </c>
      <c r="CZ58" s="227" t="s">
        <v>25</v>
      </c>
      <c r="DA58" s="78" t="s">
        <v>25</v>
      </c>
      <c r="DB58" s="78" t="s">
        <v>25</v>
      </c>
      <c r="DC58" s="78" t="s">
        <v>25</v>
      </c>
      <c r="DD58" s="78" t="s">
        <v>25</v>
      </c>
      <c r="DE58" s="78" t="s">
        <v>25</v>
      </c>
      <c r="DF58" s="78" t="s">
        <v>67</v>
      </c>
      <c r="DG58" s="78" t="s">
        <v>25</v>
      </c>
      <c r="DH58" s="78" t="s">
        <v>67</v>
      </c>
      <c r="DI58" s="78" t="s">
        <v>25</v>
      </c>
      <c r="DJ58" s="78" t="s">
        <v>25</v>
      </c>
      <c r="DK58" s="78" t="s">
        <v>109</v>
      </c>
      <c r="DL58" s="77" t="s">
        <v>3537</v>
      </c>
      <c r="DM58" s="78" t="s">
        <v>67</v>
      </c>
      <c r="DN58" s="78" t="s">
        <v>67</v>
      </c>
      <c r="DO58" s="77" t="s">
        <v>109</v>
      </c>
      <c r="DP58" s="77" t="s">
        <v>109</v>
      </c>
      <c r="DQ58" s="226" t="s">
        <v>25</v>
      </c>
      <c r="DR58" s="78" t="s">
        <v>25</v>
      </c>
      <c r="DS58" s="78" t="s">
        <v>25</v>
      </c>
      <c r="DT58" s="78" t="s">
        <v>109</v>
      </c>
      <c r="DU58" s="78" t="s">
        <v>109</v>
      </c>
      <c r="DV58" s="77" t="s">
        <v>109</v>
      </c>
      <c r="DW58" s="77" t="s">
        <v>109</v>
      </c>
      <c r="DX58" s="77" t="s">
        <v>109</v>
      </c>
      <c r="DY58" s="77" t="s">
        <v>109</v>
      </c>
      <c r="DZ58" s="77" t="s">
        <v>109</v>
      </c>
      <c r="EA58" s="77" t="s">
        <v>109</v>
      </c>
      <c r="EB58" s="77" t="s">
        <v>109</v>
      </c>
      <c r="EC58" s="77" t="s">
        <v>109</v>
      </c>
      <c r="ED58" s="77" t="s">
        <v>109</v>
      </c>
      <c r="EE58" s="77" t="s">
        <v>109</v>
      </c>
      <c r="EF58" s="77" t="s">
        <v>109</v>
      </c>
      <c r="EG58" s="77" t="s">
        <v>109</v>
      </c>
      <c r="EH58" s="77" t="s">
        <v>109</v>
      </c>
      <c r="EI58" s="77" t="s">
        <v>109</v>
      </c>
      <c r="EJ58" s="77" t="s">
        <v>109</v>
      </c>
      <c r="EK58" s="77" t="s">
        <v>109</v>
      </c>
      <c r="EL58" s="176" t="s">
        <v>109</v>
      </c>
      <c r="EM58" s="176" t="s">
        <v>109</v>
      </c>
      <c r="EN58" s="176" t="s">
        <v>109</v>
      </c>
      <c r="EO58" s="176" t="s">
        <v>109</v>
      </c>
      <c r="EP58" s="174" t="s">
        <v>25</v>
      </c>
      <c r="EQ58" s="78" t="s">
        <v>25</v>
      </c>
      <c r="ER58" s="174" t="s">
        <v>25</v>
      </c>
      <c r="ES58" s="78" t="s">
        <v>25</v>
      </c>
      <c r="ET58" s="78" t="s">
        <v>25</v>
      </c>
      <c r="EU58" s="78" t="s">
        <v>25</v>
      </c>
      <c r="EV58" s="78" t="s">
        <v>25</v>
      </c>
      <c r="EW58" s="78" t="s">
        <v>25</v>
      </c>
      <c r="EX58" s="78" t="s">
        <v>25</v>
      </c>
      <c r="EY58" s="78" t="s">
        <v>25</v>
      </c>
      <c r="EZ58" s="226" t="s">
        <v>2288</v>
      </c>
      <c r="FA58" s="226" t="s">
        <v>2288</v>
      </c>
      <c r="FB58" s="226" t="s">
        <v>2288</v>
      </c>
      <c r="FC58" s="226" t="s">
        <v>2288</v>
      </c>
      <c r="FD58" s="78" t="s">
        <v>109</v>
      </c>
      <c r="FE58" s="78" t="s">
        <v>109</v>
      </c>
      <c r="FF58" s="78" t="s">
        <v>109</v>
      </c>
      <c r="FG58" s="77" t="s">
        <v>25</v>
      </c>
      <c r="FH58" s="78" t="s">
        <v>25</v>
      </c>
      <c r="FI58" s="77" t="s">
        <v>25</v>
      </c>
      <c r="FJ58" s="78" t="s">
        <v>25</v>
      </c>
      <c r="FK58" s="226" t="s">
        <v>25</v>
      </c>
      <c r="FL58" s="231" t="s">
        <v>25</v>
      </c>
      <c r="FM58" s="78" t="s">
        <v>25</v>
      </c>
      <c r="FN58" s="47" t="s">
        <v>65</v>
      </c>
      <c r="FO58" s="174" t="s">
        <v>25</v>
      </c>
      <c r="FP58" s="176" t="s">
        <v>7777</v>
      </c>
      <c r="FQ58" s="174" t="s">
        <v>25</v>
      </c>
      <c r="FR58" s="176" t="s">
        <v>7777</v>
      </c>
      <c r="FS58" s="77" t="s">
        <v>25</v>
      </c>
      <c r="FT58" s="78" t="s">
        <v>25</v>
      </c>
      <c r="FU58" s="78" t="s">
        <v>25</v>
      </c>
      <c r="FV58" s="77" t="s">
        <v>2570</v>
      </c>
      <c r="FW58" s="78" t="s">
        <v>25</v>
      </c>
      <c r="FX58" s="78" t="s">
        <v>25</v>
      </c>
      <c r="FY58" s="77" t="s">
        <v>109</v>
      </c>
      <c r="FZ58" s="77" t="s">
        <v>109</v>
      </c>
      <c r="GA58" s="78" t="s">
        <v>25</v>
      </c>
      <c r="GB58" s="78" t="s">
        <v>25</v>
      </c>
      <c r="GC58" s="78" t="s">
        <v>25</v>
      </c>
      <c r="GD58" s="78" t="s">
        <v>25</v>
      </c>
      <c r="GE58" s="78" t="s">
        <v>25</v>
      </c>
      <c r="GF58" s="78" t="s">
        <v>25</v>
      </c>
      <c r="GG58" s="78" t="s">
        <v>25</v>
      </c>
      <c r="GH58" s="78" t="s">
        <v>25</v>
      </c>
      <c r="GI58" s="78" t="s">
        <v>25</v>
      </c>
      <c r="GJ58" s="78" t="s">
        <v>25</v>
      </c>
      <c r="GK58" s="78" t="s">
        <v>25</v>
      </c>
      <c r="GL58" s="77" t="s">
        <v>1359</v>
      </c>
      <c r="GM58" s="78" t="s">
        <v>25</v>
      </c>
      <c r="GN58" s="77" t="s">
        <v>1359</v>
      </c>
      <c r="GO58" s="78" t="s">
        <v>25</v>
      </c>
      <c r="GP58" s="78" t="s">
        <v>25</v>
      </c>
      <c r="GQ58" s="78" t="s">
        <v>25</v>
      </c>
      <c r="GR58" s="78" t="s">
        <v>25</v>
      </c>
      <c r="GS58" s="78" t="s">
        <v>65</v>
      </c>
      <c r="GT58" s="77" t="s">
        <v>1359</v>
      </c>
      <c r="GU58" s="77" t="s">
        <v>1359</v>
      </c>
      <c r="GV58" s="226" t="s">
        <v>5797</v>
      </c>
      <c r="GW58" s="77" t="s">
        <v>1359</v>
      </c>
      <c r="GX58" s="77" t="s">
        <v>1359</v>
      </c>
      <c r="GY58" s="77" t="s">
        <v>1359</v>
      </c>
      <c r="GZ58" s="77" t="s">
        <v>25</v>
      </c>
      <c r="HA58" s="78" t="s">
        <v>109</v>
      </c>
      <c r="HB58" s="78" t="s">
        <v>109</v>
      </c>
      <c r="HC58" s="77" t="s">
        <v>1359</v>
      </c>
      <c r="HD58" s="77" t="s">
        <v>1359</v>
      </c>
      <c r="HE58" s="77" t="s">
        <v>1359</v>
      </c>
      <c r="HF58" s="77" t="s">
        <v>1359</v>
      </c>
      <c r="HG58" s="176" t="s">
        <v>7630</v>
      </c>
      <c r="HH58" s="176" t="s">
        <v>7630</v>
      </c>
      <c r="HI58" s="226" t="s">
        <v>25</v>
      </c>
      <c r="HJ58" s="226" t="s">
        <v>25</v>
      </c>
      <c r="HK58" s="226" t="s">
        <v>25</v>
      </c>
      <c r="HL58" s="226" t="s">
        <v>25</v>
      </c>
      <c r="HM58" s="77" t="s">
        <v>3282</v>
      </c>
    </row>
    <row r="59" spans="1:221" ht="11.25" customHeight="1">
      <c r="A59" s="86" t="s">
        <v>435</v>
      </c>
      <c r="B59" s="86"/>
      <c r="C59" s="62" t="s">
        <v>25</v>
      </c>
      <c r="D59" s="62" t="s">
        <v>25</v>
      </c>
      <c r="E59" s="62" t="s">
        <v>25</v>
      </c>
      <c r="F59" s="62" t="s">
        <v>6146</v>
      </c>
      <c r="G59" s="62" t="s">
        <v>25</v>
      </c>
      <c r="H59" s="62" t="s">
        <v>25</v>
      </c>
      <c r="I59" s="62" t="s">
        <v>25</v>
      </c>
      <c r="J59" s="62"/>
      <c r="K59" s="62" t="s">
        <v>1603</v>
      </c>
      <c r="L59" s="62" t="s">
        <v>6324</v>
      </c>
      <c r="M59" s="62" t="s">
        <v>1603</v>
      </c>
      <c r="N59" s="62" t="s">
        <v>6324</v>
      </c>
      <c r="O59" s="62" t="s">
        <v>1603</v>
      </c>
      <c r="P59" s="63"/>
      <c r="Q59" s="63" t="s">
        <v>25</v>
      </c>
      <c r="R59" s="63"/>
      <c r="S59" s="63" t="s">
        <v>25</v>
      </c>
      <c r="T59" s="62" t="s">
        <v>4721</v>
      </c>
      <c r="U59" s="62" t="s">
        <v>25</v>
      </c>
      <c r="V59" s="62" t="s">
        <v>4721</v>
      </c>
      <c r="W59" s="63" t="s">
        <v>6425</v>
      </c>
      <c r="X59" s="62" t="s">
        <v>4721</v>
      </c>
      <c r="Y59" s="63" t="s">
        <v>6425</v>
      </c>
      <c r="Z59" s="63" t="s">
        <v>25</v>
      </c>
      <c r="AA59" s="63" t="s">
        <v>1502</v>
      </c>
      <c r="AB59" s="63" t="s">
        <v>25</v>
      </c>
      <c r="AC59" s="63" t="s">
        <v>25</v>
      </c>
      <c r="AD59" s="63" t="s">
        <v>25</v>
      </c>
      <c r="AE59" s="63" t="s">
        <v>25</v>
      </c>
      <c r="AF59" s="63" t="s">
        <v>25</v>
      </c>
      <c r="AG59" s="63" t="s">
        <v>1994</v>
      </c>
      <c r="AH59" s="63" t="s">
        <v>1995</v>
      </c>
      <c r="AI59" s="63"/>
      <c r="AJ59" s="63" t="s">
        <v>3884</v>
      </c>
      <c r="AK59" s="63" t="s">
        <v>3884</v>
      </c>
      <c r="AL59" s="62" t="s">
        <v>6146</v>
      </c>
      <c r="AM59" s="63" t="s">
        <v>5246</v>
      </c>
      <c r="AN59" s="63" t="s">
        <v>5825</v>
      </c>
      <c r="AO59" s="62" t="s">
        <v>25</v>
      </c>
      <c r="AP59" s="63" t="s">
        <v>5242</v>
      </c>
      <c r="AQ59" s="63" t="s">
        <v>25</v>
      </c>
      <c r="AR59" s="62" t="s">
        <v>25</v>
      </c>
      <c r="AS59" s="62"/>
      <c r="AT59" s="62"/>
      <c r="AU59" s="63" t="s">
        <v>1077</v>
      </c>
      <c r="AV59" s="63" t="s">
        <v>1077</v>
      </c>
      <c r="AW59" s="63" t="s">
        <v>5136</v>
      </c>
      <c r="AX59" s="63" t="s">
        <v>5136</v>
      </c>
      <c r="AY59" s="63" t="s">
        <v>25</v>
      </c>
      <c r="AZ59" s="63" t="s">
        <v>25</v>
      </c>
      <c r="BA59" s="63" t="s">
        <v>25</v>
      </c>
      <c r="BB59" s="63" t="s">
        <v>25</v>
      </c>
      <c r="BC59" s="63" t="s">
        <v>25</v>
      </c>
      <c r="BD59" s="63" t="s">
        <v>25</v>
      </c>
      <c r="BE59" s="62"/>
      <c r="BF59" s="62" t="s">
        <v>25</v>
      </c>
      <c r="BG59" s="63" t="s">
        <v>25</v>
      </c>
      <c r="BH59" s="62"/>
      <c r="BI59" s="62" t="s">
        <v>25</v>
      </c>
      <c r="BJ59" s="62" t="s">
        <v>25</v>
      </c>
      <c r="BK59" s="62" t="s">
        <v>25</v>
      </c>
      <c r="BL59" s="63" t="s">
        <v>25</v>
      </c>
      <c r="BM59" s="63" t="s">
        <v>2728</v>
      </c>
      <c r="BN59" s="62"/>
      <c r="BO59" s="63" t="s">
        <v>25</v>
      </c>
      <c r="BP59" s="62" t="s">
        <v>25</v>
      </c>
      <c r="BQ59" s="62" t="s">
        <v>25</v>
      </c>
      <c r="BR59" s="62" t="s">
        <v>25</v>
      </c>
      <c r="BS59" s="63" t="s">
        <v>25</v>
      </c>
      <c r="BT59" s="62" t="s">
        <v>25</v>
      </c>
      <c r="BU59" s="62" t="s">
        <v>25</v>
      </c>
      <c r="BV59" s="62" t="s">
        <v>2728</v>
      </c>
      <c r="BW59" s="63" t="s">
        <v>2728</v>
      </c>
      <c r="BX59" s="63" t="s">
        <v>7212</v>
      </c>
      <c r="BY59" s="63" t="s">
        <v>4041</v>
      </c>
      <c r="BZ59" s="63" t="s">
        <v>4041</v>
      </c>
      <c r="CA59" s="63" t="s">
        <v>7212</v>
      </c>
      <c r="CB59" s="63" t="s">
        <v>4041</v>
      </c>
      <c r="CC59" s="63" t="s">
        <v>25</v>
      </c>
      <c r="CD59" s="63" t="s">
        <v>25</v>
      </c>
      <c r="CE59" s="62"/>
      <c r="CF59" s="64" t="s">
        <v>25</v>
      </c>
      <c r="CG59" s="64" t="s">
        <v>5053</v>
      </c>
      <c r="CH59" s="64"/>
      <c r="CI59" s="64"/>
      <c r="CJ59" s="64"/>
      <c r="CK59" s="64" t="s">
        <v>25</v>
      </c>
      <c r="CL59" s="64" t="s">
        <v>4938</v>
      </c>
      <c r="CM59" s="64" t="s">
        <v>4938</v>
      </c>
      <c r="CN59" s="63" t="s">
        <v>8038</v>
      </c>
      <c r="CO59" s="63" t="s">
        <v>8038</v>
      </c>
      <c r="CP59" s="64" t="s">
        <v>1576</v>
      </c>
      <c r="CQ59" s="64" t="s">
        <v>1576</v>
      </c>
      <c r="CR59" s="64" t="s">
        <v>4413</v>
      </c>
      <c r="CS59" s="64"/>
      <c r="CT59" s="64" t="s">
        <v>25</v>
      </c>
      <c r="CU59" s="64" t="s">
        <v>25</v>
      </c>
      <c r="CV59" s="64" t="s">
        <v>25</v>
      </c>
      <c r="CW59" s="65"/>
      <c r="CX59" s="64" t="s">
        <v>25</v>
      </c>
      <c r="CY59" s="64" t="s">
        <v>25</v>
      </c>
      <c r="CZ59" s="64" t="s">
        <v>25</v>
      </c>
      <c r="DA59" s="62" t="s">
        <v>25</v>
      </c>
      <c r="DB59" s="62"/>
      <c r="DC59" s="62" t="s">
        <v>25</v>
      </c>
      <c r="DD59" s="62"/>
      <c r="DE59" s="62" t="s">
        <v>25</v>
      </c>
      <c r="DF59" s="62" t="s">
        <v>4525</v>
      </c>
      <c r="DG59" s="62" t="s">
        <v>25</v>
      </c>
      <c r="DH59" s="62" t="s">
        <v>4525</v>
      </c>
      <c r="DI59" s="62" t="s">
        <v>25</v>
      </c>
      <c r="DJ59" s="62" t="s">
        <v>25</v>
      </c>
      <c r="DK59" s="62" t="s">
        <v>1822</v>
      </c>
      <c r="DL59" s="62" t="s">
        <v>25</v>
      </c>
      <c r="DM59" s="62" t="s">
        <v>2170</v>
      </c>
      <c r="DN59" s="62" t="s">
        <v>3533</v>
      </c>
      <c r="DO59" s="62" t="s">
        <v>3766</v>
      </c>
      <c r="DP59" s="62" t="s">
        <v>3766</v>
      </c>
      <c r="DQ59" s="62" t="s">
        <v>25</v>
      </c>
      <c r="DR59" s="62"/>
      <c r="DS59" s="62"/>
      <c r="DT59" s="62"/>
      <c r="DU59" s="62"/>
      <c r="DV59" s="62" t="s">
        <v>1002</v>
      </c>
      <c r="DW59" s="62" t="s">
        <v>1002</v>
      </c>
      <c r="DX59" s="62" t="s">
        <v>1002</v>
      </c>
      <c r="DY59" s="62" t="s">
        <v>1002</v>
      </c>
      <c r="DZ59" s="62" t="s">
        <v>1002</v>
      </c>
      <c r="EA59" s="62" t="s">
        <v>1002</v>
      </c>
      <c r="EB59" s="62" t="s">
        <v>1002</v>
      </c>
      <c r="EC59" s="62" t="s">
        <v>1002</v>
      </c>
      <c r="ED59" s="62" t="s">
        <v>1002</v>
      </c>
      <c r="EE59" s="62" t="s">
        <v>1002</v>
      </c>
      <c r="EF59" s="62" t="s">
        <v>1002</v>
      </c>
      <c r="EG59" s="62" t="s">
        <v>1002</v>
      </c>
      <c r="EH59" s="62" t="s">
        <v>6022</v>
      </c>
      <c r="EI59" s="62" t="s">
        <v>6022</v>
      </c>
      <c r="EJ59" s="62" t="s">
        <v>6022</v>
      </c>
      <c r="EK59" s="62" t="s">
        <v>6022</v>
      </c>
      <c r="EL59" s="62" t="s">
        <v>6022</v>
      </c>
      <c r="EM59" s="62" t="s">
        <v>6022</v>
      </c>
      <c r="EN59" s="62" t="s">
        <v>6022</v>
      </c>
      <c r="EO59" s="62" t="s">
        <v>6022</v>
      </c>
      <c r="EP59" s="66" t="s">
        <v>8093</v>
      </c>
      <c r="EQ59" s="66" t="s">
        <v>25</v>
      </c>
      <c r="ER59" s="66" t="s">
        <v>8093</v>
      </c>
      <c r="ES59" s="66" t="s">
        <v>25</v>
      </c>
      <c r="ET59" s="66" t="s">
        <v>25</v>
      </c>
      <c r="EU59" s="66" t="s">
        <v>25</v>
      </c>
      <c r="EV59" s="66" t="s">
        <v>25</v>
      </c>
      <c r="EW59" s="66" t="s">
        <v>25</v>
      </c>
      <c r="EX59" s="66" t="s">
        <v>25</v>
      </c>
      <c r="EY59" s="66" t="s">
        <v>25</v>
      </c>
      <c r="EZ59" s="62" t="s">
        <v>597</v>
      </c>
      <c r="FA59" s="62" t="s">
        <v>597</v>
      </c>
      <c r="FB59" s="62" t="s">
        <v>3718</v>
      </c>
      <c r="FC59" s="62" t="s">
        <v>3718</v>
      </c>
      <c r="FD59" s="66" t="s">
        <v>2385</v>
      </c>
      <c r="FE59" s="66" t="s">
        <v>2385</v>
      </c>
      <c r="FF59" s="66" t="s">
        <v>2385</v>
      </c>
      <c r="FG59" s="66" t="s">
        <v>25</v>
      </c>
      <c r="FH59" s="62"/>
      <c r="FI59" s="66" t="s">
        <v>25</v>
      </c>
      <c r="FJ59" s="62"/>
      <c r="FK59" s="62" t="s">
        <v>25</v>
      </c>
      <c r="FL59" s="63"/>
      <c r="FM59" s="63" t="s">
        <v>25</v>
      </c>
      <c r="FN59" s="63" t="s">
        <v>1123</v>
      </c>
      <c r="FO59" s="112" t="s">
        <v>1123</v>
      </c>
      <c r="FP59" s="112" t="s">
        <v>1123</v>
      </c>
      <c r="FQ59" s="112" t="s">
        <v>1123</v>
      </c>
      <c r="FR59" s="112" t="s">
        <v>1123</v>
      </c>
      <c r="FS59" s="63" t="s">
        <v>25</v>
      </c>
      <c r="FT59" s="63" t="s">
        <v>25</v>
      </c>
      <c r="FU59" s="63" t="s">
        <v>25</v>
      </c>
      <c r="FV59" s="63" t="s">
        <v>2566</v>
      </c>
      <c r="FW59" s="62"/>
      <c r="FX59" s="63" t="s">
        <v>25</v>
      </c>
      <c r="FY59" s="62" t="s">
        <v>1080</v>
      </c>
      <c r="FZ59" s="62" t="s">
        <v>2734</v>
      </c>
      <c r="GA59" s="62" t="s">
        <v>25</v>
      </c>
      <c r="GB59" s="62" t="s">
        <v>25</v>
      </c>
      <c r="GC59" s="62" t="s">
        <v>25</v>
      </c>
      <c r="GD59" s="62" t="s">
        <v>25</v>
      </c>
      <c r="GE59" s="62" t="s">
        <v>25</v>
      </c>
      <c r="GF59" s="62" t="s">
        <v>25</v>
      </c>
      <c r="GG59" s="62" t="s">
        <v>25</v>
      </c>
      <c r="GH59" s="62" t="s">
        <v>25</v>
      </c>
      <c r="GI59" s="62" t="s">
        <v>25</v>
      </c>
      <c r="GJ59" s="62"/>
      <c r="GK59" s="62"/>
      <c r="GL59" s="62" t="s">
        <v>1358</v>
      </c>
      <c r="GM59" s="62" t="s">
        <v>25</v>
      </c>
      <c r="GN59" s="62" t="s">
        <v>25</v>
      </c>
      <c r="GO59" s="62"/>
      <c r="GP59" s="62" t="s">
        <v>25</v>
      </c>
      <c r="GQ59" s="62" t="s">
        <v>25</v>
      </c>
      <c r="GR59" s="62"/>
      <c r="GS59" s="62"/>
      <c r="GT59" s="62" t="s">
        <v>1123</v>
      </c>
      <c r="GU59" s="62" t="s">
        <v>1176</v>
      </c>
      <c r="GV59" s="62" t="s">
        <v>25</v>
      </c>
      <c r="GW59" s="62" t="s">
        <v>1123</v>
      </c>
      <c r="GX59" s="62" t="s">
        <v>3446</v>
      </c>
      <c r="GY59" s="62" t="s">
        <v>3446</v>
      </c>
      <c r="GZ59" s="62" t="s">
        <v>25</v>
      </c>
      <c r="HA59" s="67"/>
      <c r="HB59" s="67"/>
      <c r="HC59" s="62" t="s">
        <v>1123</v>
      </c>
      <c r="HD59" s="62" t="s">
        <v>1123</v>
      </c>
      <c r="HE59" s="62" t="s">
        <v>1123</v>
      </c>
      <c r="HF59" s="62" t="s">
        <v>1123</v>
      </c>
      <c r="HG59" s="62" t="s">
        <v>5885</v>
      </c>
      <c r="HH59" s="62" t="s">
        <v>5885</v>
      </c>
      <c r="HI59" s="62" t="s">
        <v>25</v>
      </c>
      <c r="HJ59" s="62" t="s">
        <v>25</v>
      </c>
      <c r="HK59" s="62"/>
      <c r="HL59" s="62" t="s">
        <v>25</v>
      </c>
      <c r="HM59" s="62" t="s">
        <v>3283</v>
      </c>
    </row>
    <row r="60" spans="1:221" ht="22.5" customHeight="1">
      <c r="A60" s="44" t="s">
        <v>1869</v>
      </c>
      <c r="B60" s="9"/>
      <c r="C60" s="42" t="s">
        <v>4220</v>
      </c>
      <c r="D60" s="42" t="s">
        <v>4220</v>
      </c>
      <c r="E60" s="42" t="s">
        <v>4220</v>
      </c>
      <c r="F60" s="42" t="s">
        <v>4220</v>
      </c>
      <c r="G60" s="42" t="s">
        <v>4220</v>
      </c>
      <c r="H60" s="42" t="s">
        <v>4220</v>
      </c>
      <c r="I60" s="42" t="s">
        <v>67</v>
      </c>
      <c r="J60" s="127"/>
      <c r="K60" s="42" t="s">
        <v>67</v>
      </c>
      <c r="L60" s="42" t="s">
        <v>67</v>
      </c>
      <c r="M60" s="42" t="s">
        <v>67</v>
      </c>
      <c r="N60" s="42" t="s">
        <v>67</v>
      </c>
      <c r="O60" s="42" t="s">
        <v>67</v>
      </c>
      <c r="P60" s="116"/>
      <c r="Q60" s="42" t="s">
        <v>25</v>
      </c>
      <c r="R60" s="127"/>
      <c r="S60" s="42" t="s">
        <v>1944</v>
      </c>
      <c r="T60" s="42" t="s">
        <v>25</v>
      </c>
      <c r="U60" s="42" t="s">
        <v>25</v>
      </c>
      <c r="V60" s="42" t="s">
        <v>65</v>
      </c>
      <c r="W60" s="42" t="s">
        <v>6484</v>
      </c>
      <c r="X60" s="42" t="s">
        <v>1944</v>
      </c>
      <c r="Y60" s="42" t="s">
        <v>1944</v>
      </c>
      <c r="Z60" s="127"/>
      <c r="AA60" s="127"/>
      <c r="AB60" s="127"/>
      <c r="AC60" s="42" t="s">
        <v>2362</v>
      </c>
      <c r="AD60" s="42" t="s">
        <v>2362</v>
      </c>
      <c r="AE60" s="42" t="s">
        <v>2362</v>
      </c>
      <c r="AF60" s="42" t="s">
        <v>67</v>
      </c>
      <c r="AG60" s="42" t="s">
        <v>67</v>
      </c>
      <c r="AH60" s="42" t="s">
        <v>67</v>
      </c>
      <c r="AI60" s="42" t="s">
        <v>67</v>
      </c>
      <c r="AJ60" s="42" t="s">
        <v>3805</v>
      </c>
      <c r="AK60" s="42" t="s">
        <v>3805</v>
      </c>
      <c r="AL60" s="42" t="s">
        <v>4220</v>
      </c>
      <c r="AM60" s="42" t="s">
        <v>67</v>
      </c>
      <c r="AN60" s="42"/>
      <c r="AO60" s="42" t="s">
        <v>6866</v>
      </c>
      <c r="AP60" s="42" t="s">
        <v>67</v>
      </c>
      <c r="AQ60" s="42" t="s">
        <v>4590</v>
      </c>
      <c r="AR60" s="42" t="s">
        <v>25</v>
      </c>
      <c r="AS60" s="42" t="s">
        <v>25</v>
      </c>
      <c r="AT60" s="42" t="s">
        <v>25</v>
      </c>
      <c r="AU60" s="42" t="s">
        <v>25</v>
      </c>
      <c r="AV60" s="42" t="s">
        <v>25</v>
      </c>
      <c r="AW60" s="42" t="s">
        <v>7059</v>
      </c>
      <c r="AX60" s="42" t="s">
        <v>7059</v>
      </c>
      <c r="AY60" s="42" t="s">
        <v>25</v>
      </c>
      <c r="AZ60" s="42" t="s">
        <v>25</v>
      </c>
      <c r="BA60" s="42" t="s">
        <v>25</v>
      </c>
      <c r="BB60" s="42" t="s">
        <v>25</v>
      </c>
      <c r="BC60" s="42" t="s">
        <v>25</v>
      </c>
      <c r="BD60" s="42" t="s">
        <v>3745</v>
      </c>
      <c r="BE60" s="127"/>
      <c r="BF60" s="42" t="s">
        <v>2058</v>
      </c>
      <c r="BG60" s="42" t="s">
        <v>7148</v>
      </c>
      <c r="BH60" s="127"/>
      <c r="BI60" s="42" t="s">
        <v>2058</v>
      </c>
      <c r="BJ60" s="42" t="s">
        <v>2058</v>
      </c>
      <c r="BK60" s="42" t="s">
        <v>2058</v>
      </c>
      <c r="BL60" s="42" t="s">
        <v>2058</v>
      </c>
      <c r="BM60" s="42" t="s">
        <v>7148</v>
      </c>
      <c r="BN60" s="127"/>
      <c r="BO60" s="42" t="s">
        <v>7148</v>
      </c>
      <c r="BP60" s="42" t="s">
        <v>2058</v>
      </c>
      <c r="BQ60" s="42" t="s">
        <v>2058</v>
      </c>
      <c r="BR60" s="42" t="s">
        <v>2058</v>
      </c>
      <c r="BS60" s="42" t="s">
        <v>2058</v>
      </c>
      <c r="BT60" s="42" t="s">
        <v>2058</v>
      </c>
      <c r="BU60" s="42" t="s">
        <v>2058</v>
      </c>
      <c r="BV60" s="42" t="s">
        <v>2058</v>
      </c>
      <c r="BW60" s="42" t="s">
        <v>2058</v>
      </c>
      <c r="BX60" s="42" t="s">
        <v>7210</v>
      </c>
      <c r="BY60" s="42" t="s">
        <v>25</v>
      </c>
      <c r="BZ60" s="42" t="s">
        <v>25</v>
      </c>
      <c r="CA60" s="42" t="s">
        <v>7210</v>
      </c>
      <c r="CB60" s="42" t="s">
        <v>25</v>
      </c>
      <c r="CC60" s="42" t="s">
        <v>25</v>
      </c>
      <c r="CD60" s="42" t="s">
        <v>25</v>
      </c>
      <c r="CE60" s="127"/>
      <c r="CF60" s="42" t="s">
        <v>2097</v>
      </c>
      <c r="CG60" s="42" t="s">
        <v>2097</v>
      </c>
      <c r="CH60" s="133"/>
      <c r="CI60" s="129"/>
      <c r="CJ60" s="129"/>
      <c r="CK60" s="42" t="s">
        <v>2097</v>
      </c>
      <c r="CL60" s="42" t="s">
        <v>2097</v>
      </c>
      <c r="CM60" s="42" t="s">
        <v>2097</v>
      </c>
      <c r="CN60" s="176" t="s">
        <v>8041</v>
      </c>
      <c r="CO60" s="176" t="s">
        <v>8041</v>
      </c>
      <c r="CP60" s="42" t="s">
        <v>2058</v>
      </c>
      <c r="CQ60" s="42" t="s">
        <v>2058</v>
      </c>
      <c r="CR60" s="42" t="s">
        <v>2058</v>
      </c>
      <c r="CS60" s="133"/>
      <c r="CT60" s="42" t="s">
        <v>25</v>
      </c>
      <c r="CU60" s="42" t="s">
        <v>25</v>
      </c>
      <c r="CV60" s="42" t="s">
        <v>25</v>
      </c>
      <c r="CW60" s="129"/>
      <c r="CX60" s="42" t="s">
        <v>25</v>
      </c>
      <c r="CY60" s="42" t="s">
        <v>25</v>
      </c>
      <c r="CZ60" s="51" t="s">
        <v>3864</v>
      </c>
      <c r="DA60" s="42" t="s">
        <v>2163</v>
      </c>
      <c r="DB60" s="127"/>
      <c r="DC60" s="42" t="s">
        <v>2163</v>
      </c>
      <c r="DD60" s="127"/>
      <c r="DE60" s="42" t="s">
        <v>2163</v>
      </c>
      <c r="DF60" s="42" t="s">
        <v>2163</v>
      </c>
      <c r="DG60" s="42" t="s">
        <v>2163</v>
      </c>
      <c r="DH60" s="42" t="s">
        <v>2163</v>
      </c>
      <c r="DI60" s="127"/>
      <c r="DJ60" s="127"/>
      <c r="DK60" s="127"/>
      <c r="DL60" s="42" t="s">
        <v>3537</v>
      </c>
      <c r="DM60" s="42" t="s">
        <v>2163</v>
      </c>
      <c r="DN60" s="42" t="s">
        <v>2163</v>
      </c>
      <c r="DO60" s="42" t="s">
        <v>2286</v>
      </c>
      <c r="DP60" s="42" t="s">
        <v>2286</v>
      </c>
      <c r="DQ60" s="42" t="s">
        <v>3162</v>
      </c>
      <c r="DR60" s="127"/>
      <c r="DS60" s="127"/>
      <c r="DT60" s="127"/>
      <c r="DU60" s="127"/>
      <c r="DV60" s="42" t="s">
        <v>67</v>
      </c>
      <c r="DW60" s="42" t="s">
        <v>67</v>
      </c>
      <c r="DX60" s="42" t="s">
        <v>67</v>
      </c>
      <c r="DY60" s="42" t="s">
        <v>67</v>
      </c>
      <c r="DZ60" s="42" t="s">
        <v>67</v>
      </c>
      <c r="EA60" s="42" t="s">
        <v>67</v>
      </c>
      <c r="EB60" s="42" t="s">
        <v>67</v>
      </c>
      <c r="EC60" s="42" t="s">
        <v>67</v>
      </c>
      <c r="ED60" s="42" t="s">
        <v>67</v>
      </c>
      <c r="EE60" s="42" t="s">
        <v>67</v>
      </c>
      <c r="EF60" s="42" t="s">
        <v>67</v>
      </c>
      <c r="EG60" s="42" t="s">
        <v>67</v>
      </c>
      <c r="EH60" s="42" t="s">
        <v>6023</v>
      </c>
      <c r="EI60" s="42" t="s">
        <v>6023</v>
      </c>
      <c r="EJ60" s="42" t="s">
        <v>6023</v>
      </c>
      <c r="EK60" s="42" t="s">
        <v>6023</v>
      </c>
      <c r="EL60" s="42" t="s">
        <v>6023</v>
      </c>
      <c r="EM60" s="42" t="s">
        <v>6023</v>
      </c>
      <c r="EN60" s="42" t="s">
        <v>6023</v>
      </c>
      <c r="EO60" s="42" t="s">
        <v>6023</v>
      </c>
      <c r="EP60" s="176" t="s">
        <v>8095</v>
      </c>
      <c r="EQ60" s="42" t="s">
        <v>2234</v>
      </c>
      <c r="ER60" s="176" t="s">
        <v>8095</v>
      </c>
      <c r="ES60" s="42" t="s">
        <v>2234</v>
      </c>
      <c r="ET60" s="42" t="s">
        <v>2234</v>
      </c>
      <c r="EU60" s="42" t="s">
        <v>2234</v>
      </c>
      <c r="EV60" s="42" t="s">
        <v>4341</v>
      </c>
      <c r="EW60" s="42" t="s">
        <v>4341</v>
      </c>
      <c r="EX60" s="42" t="s">
        <v>4341</v>
      </c>
      <c r="EY60" s="42" t="s">
        <v>4341</v>
      </c>
      <c r="EZ60" s="42" t="s">
        <v>2286</v>
      </c>
      <c r="FA60" s="42" t="s">
        <v>2286</v>
      </c>
      <c r="FB60" s="42" t="s">
        <v>2286</v>
      </c>
      <c r="FC60" s="42" t="s">
        <v>2286</v>
      </c>
      <c r="FD60" s="42" t="s">
        <v>2397</v>
      </c>
      <c r="FE60" s="42" t="s">
        <v>2397</v>
      </c>
      <c r="FF60" s="42" t="s">
        <v>4442</v>
      </c>
      <c r="FG60" s="42" t="s">
        <v>25</v>
      </c>
      <c r="FH60" s="115"/>
      <c r="FI60" s="42" t="s">
        <v>25</v>
      </c>
      <c r="FJ60" s="127"/>
      <c r="FK60" s="43" t="s">
        <v>67</v>
      </c>
      <c r="FL60" s="127"/>
      <c r="FM60" s="42" t="s">
        <v>65</v>
      </c>
      <c r="FN60" s="42" t="s">
        <v>65</v>
      </c>
      <c r="FO60" s="42" t="s">
        <v>7727</v>
      </c>
      <c r="FP60" s="42" t="s">
        <v>7776</v>
      </c>
      <c r="FQ60" s="42" t="s">
        <v>7727</v>
      </c>
      <c r="FR60" s="42" t="s">
        <v>7776</v>
      </c>
      <c r="FS60" s="42" t="s">
        <v>25</v>
      </c>
      <c r="FT60" s="47" t="s">
        <v>25</v>
      </c>
      <c r="FU60" s="47" t="s">
        <v>25</v>
      </c>
      <c r="FV60" s="42" t="s">
        <v>2572</v>
      </c>
      <c r="FW60" s="127"/>
      <c r="FX60" s="42" t="s">
        <v>2678</v>
      </c>
      <c r="FY60" s="42" t="s">
        <v>2678</v>
      </c>
      <c r="FZ60" s="42" t="s">
        <v>2735</v>
      </c>
      <c r="GA60" s="127"/>
      <c r="GB60" s="42" t="s">
        <v>25</v>
      </c>
      <c r="GC60" s="42" t="s">
        <v>25</v>
      </c>
      <c r="GD60" s="42" t="s">
        <v>25</v>
      </c>
      <c r="GE60" s="42" t="s">
        <v>2813</v>
      </c>
      <c r="GF60" s="42" t="s">
        <v>25</v>
      </c>
      <c r="GG60" s="42" t="s">
        <v>2813</v>
      </c>
      <c r="GH60" s="42" t="s">
        <v>2813</v>
      </c>
      <c r="GI60" s="42" t="s">
        <v>2813</v>
      </c>
      <c r="GJ60" s="127"/>
      <c r="GK60" s="127"/>
      <c r="GL60" s="47" t="s">
        <v>25</v>
      </c>
      <c r="GM60" s="47" t="s">
        <v>25</v>
      </c>
      <c r="GN60" s="47" t="s">
        <v>25</v>
      </c>
      <c r="GO60" s="127"/>
      <c r="GP60" s="42" t="s">
        <v>2864</v>
      </c>
      <c r="GQ60" s="47" t="s">
        <v>25</v>
      </c>
      <c r="GR60" s="127"/>
      <c r="GS60" s="127"/>
      <c r="GT60" s="43" t="s">
        <v>67</v>
      </c>
      <c r="GU60" s="43" t="s">
        <v>67</v>
      </c>
      <c r="GV60" s="43" t="s">
        <v>67</v>
      </c>
      <c r="GW60" s="43" t="s">
        <v>67</v>
      </c>
      <c r="GX60" s="43" t="s">
        <v>65</v>
      </c>
      <c r="GY60" s="43" t="s">
        <v>65</v>
      </c>
      <c r="GZ60" s="43" t="s">
        <v>25</v>
      </c>
      <c r="HA60" s="127"/>
      <c r="HB60" s="127"/>
      <c r="HC60" s="43" t="s">
        <v>67</v>
      </c>
      <c r="HD60" s="43" t="s">
        <v>67</v>
      </c>
      <c r="HE60" s="43" t="s">
        <v>67</v>
      </c>
      <c r="HF60" s="43" t="s">
        <v>67</v>
      </c>
      <c r="HG60" s="43" t="s">
        <v>67</v>
      </c>
      <c r="HH60" s="43" t="s">
        <v>67</v>
      </c>
      <c r="HI60" s="43" t="s">
        <v>25</v>
      </c>
      <c r="HJ60" s="43" t="s">
        <v>25</v>
      </c>
      <c r="HK60" s="116"/>
      <c r="HL60" s="42" t="s">
        <v>25</v>
      </c>
      <c r="HM60" s="43" t="s">
        <v>3285</v>
      </c>
    </row>
    <row r="61" spans="1:221" ht="11.25" customHeight="1">
      <c r="A61" s="86" t="s">
        <v>435</v>
      </c>
      <c r="B61" s="86"/>
      <c r="C61" s="62" t="s">
        <v>5502</v>
      </c>
      <c r="D61" s="62" t="s">
        <v>5502</v>
      </c>
      <c r="E61" s="62" t="s">
        <v>6151</v>
      </c>
      <c r="F61" s="62" t="s">
        <v>6263</v>
      </c>
      <c r="G61" s="62" t="s">
        <v>6151</v>
      </c>
      <c r="H61" s="62" t="s">
        <v>5502</v>
      </c>
      <c r="I61" s="62" t="s">
        <v>6322</v>
      </c>
      <c r="J61" s="62"/>
      <c r="K61" s="62" t="s">
        <v>1601</v>
      </c>
      <c r="L61" s="62" t="s">
        <v>6322</v>
      </c>
      <c r="M61" s="62" t="s">
        <v>1601</v>
      </c>
      <c r="N61" s="62" t="s">
        <v>6322</v>
      </c>
      <c r="O61" s="62" t="s">
        <v>1601</v>
      </c>
      <c r="P61" s="63"/>
      <c r="Q61" s="63" t="s">
        <v>25</v>
      </c>
      <c r="R61" s="63"/>
      <c r="S61" s="63" t="s">
        <v>1945</v>
      </c>
      <c r="T61" s="62" t="s">
        <v>4721</v>
      </c>
      <c r="U61" s="62" t="s">
        <v>25</v>
      </c>
      <c r="V61" s="62" t="s">
        <v>4721</v>
      </c>
      <c r="W61" s="63" t="s">
        <v>6425</v>
      </c>
      <c r="X61" s="62" t="s">
        <v>4721</v>
      </c>
      <c r="Y61" s="63" t="s">
        <v>6425</v>
      </c>
      <c r="Z61" s="63"/>
      <c r="AA61" s="63"/>
      <c r="AB61" s="63"/>
      <c r="AC61" s="63" t="s">
        <v>2326</v>
      </c>
      <c r="AD61" s="63" t="s">
        <v>2326</v>
      </c>
      <c r="AE61" s="63" t="s">
        <v>2326</v>
      </c>
      <c r="AF61" s="63" t="s">
        <v>1952</v>
      </c>
      <c r="AG61" s="63" t="s">
        <v>1969</v>
      </c>
      <c r="AH61" s="63" t="s">
        <v>1998</v>
      </c>
      <c r="AI61" s="63"/>
      <c r="AJ61" s="63" t="s">
        <v>3885</v>
      </c>
      <c r="AK61" s="63" t="s">
        <v>3885</v>
      </c>
      <c r="AL61" s="62" t="s">
        <v>6263</v>
      </c>
      <c r="AM61" s="63" t="s">
        <v>5246</v>
      </c>
      <c r="AN61" s="63"/>
      <c r="AO61" s="62" t="s">
        <v>6867</v>
      </c>
      <c r="AP61" s="63" t="s">
        <v>5246</v>
      </c>
      <c r="AQ61" s="63"/>
      <c r="AR61" s="62" t="s">
        <v>25</v>
      </c>
      <c r="AS61" s="62"/>
      <c r="AT61" s="62"/>
      <c r="AU61" s="63" t="s">
        <v>25</v>
      </c>
      <c r="AV61" s="63" t="s">
        <v>25</v>
      </c>
      <c r="AW61" s="63" t="s">
        <v>7060</v>
      </c>
      <c r="AX61" s="63" t="s">
        <v>7060</v>
      </c>
      <c r="AY61" s="63" t="s">
        <v>25</v>
      </c>
      <c r="AZ61" s="63" t="s">
        <v>25</v>
      </c>
      <c r="BA61" s="63" t="s">
        <v>25</v>
      </c>
      <c r="BB61" s="63" t="s">
        <v>25</v>
      </c>
      <c r="BC61" s="63" t="s">
        <v>25</v>
      </c>
      <c r="BD61" s="63" t="s">
        <v>3744</v>
      </c>
      <c r="BE61" s="62"/>
      <c r="BF61" s="62" t="s">
        <v>763</v>
      </c>
      <c r="BG61" s="63" t="s">
        <v>2734</v>
      </c>
      <c r="BH61" s="62"/>
      <c r="BI61" s="62" t="s">
        <v>2038</v>
      </c>
      <c r="BJ61" s="62" t="s">
        <v>2038</v>
      </c>
      <c r="BK61" s="62" t="s">
        <v>2734</v>
      </c>
      <c r="BL61" s="63" t="s">
        <v>2734</v>
      </c>
      <c r="BM61" s="63" t="s">
        <v>2734</v>
      </c>
      <c r="BN61" s="62"/>
      <c r="BO61" s="63" t="s">
        <v>2734</v>
      </c>
      <c r="BP61" s="62" t="s">
        <v>2057</v>
      </c>
      <c r="BQ61" s="62" t="s">
        <v>2057</v>
      </c>
      <c r="BR61" s="62" t="s">
        <v>2734</v>
      </c>
      <c r="BS61" s="63" t="s">
        <v>2734</v>
      </c>
      <c r="BT61" s="62" t="s">
        <v>2074</v>
      </c>
      <c r="BU61" s="62" t="s">
        <v>2074</v>
      </c>
      <c r="BV61" s="62" t="s">
        <v>2734</v>
      </c>
      <c r="BW61" s="63" t="s">
        <v>2734</v>
      </c>
      <c r="BX61" s="63" t="s">
        <v>7211</v>
      </c>
      <c r="BY61" s="63" t="s">
        <v>25</v>
      </c>
      <c r="BZ61" s="63" t="s">
        <v>25</v>
      </c>
      <c r="CA61" s="63" t="s">
        <v>7211</v>
      </c>
      <c r="CB61" s="63" t="s">
        <v>25</v>
      </c>
      <c r="CC61" s="63" t="s">
        <v>25</v>
      </c>
      <c r="CD61" s="63" t="s">
        <v>25</v>
      </c>
      <c r="CE61" s="62"/>
      <c r="CF61" s="64" t="s">
        <v>5054</v>
      </c>
      <c r="CG61" s="64" t="s">
        <v>5054</v>
      </c>
      <c r="CH61" s="64"/>
      <c r="CI61" s="64"/>
      <c r="CJ61" s="64"/>
      <c r="CK61" s="64" t="s">
        <v>4940</v>
      </c>
      <c r="CL61" s="64" t="s">
        <v>4941</v>
      </c>
      <c r="CM61" s="64" t="s">
        <v>4941</v>
      </c>
      <c r="CN61" s="63" t="s">
        <v>8038</v>
      </c>
      <c r="CO61" s="63" t="s">
        <v>8038</v>
      </c>
      <c r="CP61" s="64" t="s">
        <v>1557</v>
      </c>
      <c r="CQ61" s="64" t="s">
        <v>1557</v>
      </c>
      <c r="CR61" s="64" t="s">
        <v>1557</v>
      </c>
      <c r="CS61" s="64"/>
      <c r="CT61" s="64" t="s">
        <v>25</v>
      </c>
      <c r="CU61" s="64" t="s">
        <v>25</v>
      </c>
      <c r="CV61" s="64" t="s">
        <v>25</v>
      </c>
      <c r="CW61" s="65"/>
      <c r="CX61" s="64" t="s">
        <v>25</v>
      </c>
      <c r="CY61" s="64" t="s">
        <v>25</v>
      </c>
      <c r="CZ61" s="64" t="s">
        <v>3866</v>
      </c>
      <c r="DA61" s="62" t="s">
        <v>1413</v>
      </c>
      <c r="DB61" s="62"/>
      <c r="DC61" s="62" t="s">
        <v>1413</v>
      </c>
      <c r="DD61" s="62"/>
      <c r="DE61" s="62" t="s">
        <v>1413</v>
      </c>
      <c r="DF61" s="62" t="s">
        <v>1413</v>
      </c>
      <c r="DG61" s="62" t="s">
        <v>1413</v>
      </c>
      <c r="DH61" s="62" t="s">
        <v>1413</v>
      </c>
      <c r="DI61" s="62"/>
      <c r="DJ61" s="62"/>
      <c r="DK61" s="62"/>
      <c r="DL61" s="62" t="s">
        <v>25</v>
      </c>
      <c r="DM61" s="62" t="s">
        <v>2167</v>
      </c>
      <c r="DN61" s="62" t="s">
        <v>3532</v>
      </c>
      <c r="DO61" s="62" t="s">
        <v>3768</v>
      </c>
      <c r="DP61" s="62" t="s">
        <v>3768</v>
      </c>
      <c r="DQ61" s="62" t="s">
        <v>3161</v>
      </c>
      <c r="DR61" s="62"/>
      <c r="DS61" s="62"/>
      <c r="DT61" s="62"/>
      <c r="DU61" s="62"/>
      <c r="DV61" s="62" t="s">
        <v>1002</v>
      </c>
      <c r="DW61" s="62" t="s">
        <v>1002</v>
      </c>
      <c r="DX61" s="62" t="s">
        <v>1002</v>
      </c>
      <c r="DY61" s="62" t="s">
        <v>1002</v>
      </c>
      <c r="DZ61" s="62" t="s">
        <v>1002</v>
      </c>
      <c r="EA61" s="62" t="s">
        <v>1002</v>
      </c>
      <c r="EB61" s="62" t="s">
        <v>1002</v>
      </c>
      <c r="EC61" s="62" t="s">
        <v>1002</v>
      </c>
      <c r="ED61" s="62" t="s">
        <v>1002</v>
      </c>
      <c r="EE61" s="62" t="s">
        <v>1002</v>
      </c>
      <c r="EF61" s="62" t="s">
        <v>1002</v>
      </c>
      <c r="EG61" s="62" t="s">
        <v>1002</v>
      </c>
      <c r="EH61" s="62" t="s">
        <v>6022</v>
      </c>
      <c r="EI61" s="62" t="s">
        <v>6022</v>
      </c>
      <c r="EJ61" s="62" t="s">
        <v>6022</v>
      </c>
      <c r="EK61" s="62" t="s">
        <v>6022</v>
      </c>
      <c r="EL61" s="62" t="s">
        <v>6022</v>
      </c>
      <c r="EM61" s="62" t="s">
        <v>6022</v>
      </c>
      <c r="EN61" s="62" t="s">
        <v>6022</v>
      </c>
      <c r="EO61" s="62" t="s">
        <v>6022</v>
      </c>
      <c r="EP61" s="66" t="s">
        <v>8094</v>
      </c>
      <c r="EQ61" s="66" t="s">
        <v>2233</v>
      </c>
      <c r="ER61" s="66" t="s">
        <v>8094</v>
      </c>
      <c r="ES61" s="66" t="s">
        <v>2233</v>
      </c>
      <c r="ET61" s="66" t="s">
        <v>2233</v>
      </c>
      <c r="EU61" s="66" t="s">
        <v>2233</v>
      </c>
      <c r="EV61" s="66" t="s">
        <v>4342</v>
      </c>
      <c r="EW61" s="66" t="s">
        <v>4342</v>
      </c>
      <c r="EX61" s="66" t="s">
        <v>4342</v>
      </c>
      <c r="EY61" s="66" t="s">
        <v>4342</v>
      </c>
      <c r="EZ61" s="62" t="s">
        <v>2287</v>
      </c>
      <c r="FA61" s="62" t="s">
        <v>2287</v>
      </c>
      <c r="FB61" s="62" t="s">
        <v>3669</v>
      </c>
      <c r="FC61" s="62" t="s">
        <v>3669</v>
      </c>
      <c r="FD61" s="66" t="s">
        <v>2396</v>
      </c>
      <c r="FE61" s="66" t="s">
        <v>2396</v>
      </c>
      <c r="FF61" s="66" t="s">
        <v>2384</v>
      </c>
      <c r="FG61" s="66" t="s">
        <v>25</v>
      </c>
      <c r="FH61" s="62"/>
      <c r="FI61" s="66" t="s">
        <v>25</v>
      </c>
      <c r="FJ61" s="62"/>
      <c r="FK61" s="62" t="s">
        <v>485</v>
      </c>
      <c r="FL61" s="63"/>
      <c r="FM61" s="63" t="s">
        <v>1123</v>
      </c>
      <c r="FN61" s="63" t="s">
        <v>1123</v>
      </c>
      <c r="FO61" s="112" t="s">
        <v>1123</v>
      </c>
      <c r="FP61" s="112" t="s">
        <v>1123</v>
      </c>
      <c r="FQ61" s="112" t="s">
        <v>1123</v>
      </c>
      <c r="FR61" s="112" t="s">
        <v>1123</v>
      </c>
      <c r="FS61" s="63" t="s">
        <v>25</v>
      </c>
      <c r="FT61" s="63" t="s">
        <v>25</v>
      </c>
      <c r="FU61" s="63" t="s">
        <v>25</v>
      </c>
      <c r="FV61" s="63" t="s">
        <v>2566</v>
      </c>
      <c r="FW61" s="62"/>
      <c r="FX61" s="62" t="s">
        <v>1078</v>
      </c>
      <c r="FY61" s="62" t="s">
        <v>1078</v>
      </c>
      <c r="FZ61" s="62" t="s">
        <v>2734</v>
      </c>
      <c r="GA61" s="62"/>
      <c r="GB61" s="62" t="s">
        <v>25</v>
      </c>
      <c r="GC61" s="62" t="s">
        <v>25</v>
      </c>
      <c r="GD61" s="62" t="s">
        <v>25</v>
      </c>
      <c r="GE61" s="62" t="s">
        <v>2812</v>
      </c>
      <c r="GF61" s="62" t="s">
        <v>25</v>
      </c>
      <c r="GG61" s="62" t="s">
        <v>2812</v>
      </c>
      <c r="GH61" s="62" t="s">
        <v>5167</v>
      </c>
      <c r="GI61" s="62" t="s">
        <v>5167</v>
      </c>
      <c r="GJ61" s="62"/>
      <c r="GK61" s="62"/>
      <c r="GL61" s="62" t="s">
        <v>25</v>
      </c>
      <c r="GM61" s="62" t="s">
        <v>25</v>
      </c>
      <c r="GN61" s="62" t="s">
        <v>25</v>
      </c>
      <c r="GO61" s="62"/>
      <c r="GP61" s="62" t="s">
        <v>551</v>
      </c>
      <c r="GQ61" s="62" t="s">
        <v>25</v>
      </c>
      <c r="GR61" s="62"/>
      <c r="GS61" s="62"/>
      <c r="GT61" s="62" t="s">
        <v>1123</v>
      </c>
      <c r="GU61" s="62" t="s">
        <v>1123</v>
      </c>
      <c r="GV61" s="62" t="s">
        <v>1123</v>
      </c>
      <c r="GW61" s="62" t="s">
        <v>1123</v>
      </c>
      <c r="GX61" s="62" t="s">
        <v>983</v>
      </c>
      <c r="GY61" s="62" t="s">
        <v>983</v>
      </c>
      <c r="GZ61" s="62" t="s">
        <v>25</v>
      </c>
      <c r="HA61" s="67"/>
      <c r="HB61" s="67"/>
      <c r="HC61" s="62" t="s">
        <v>1123</v>
      </c>
      <c r="HD61" s="62" t="s">
        <v>1123</v>
      </c>
      <c r="HE61" s="62" t="s">
        <v>1123</v>
      </c>
      <c r="HF61" s="62" t="s">
        <v>1123</v>
      </c>
      <c r="HG61" s="62" t="s">
        <v>5885</v>
      </c>
      <c r="HH61" s="62" t="s">
        <v>5885</v>
      </c>
      <c r="HI61" s="62" t="s">
        <v>25</v>
      </c>
      <c r="HJ61" s="62" t="s">
        <v>25</v>
      </c>
      <c r="HK61" s="62"/>
      <c r="HL61" s="62" t="s">
        <v>25</v>
      </c>
      <c r="HM61" s="62" t="s">
        <v>3284</v>
      </c>
    </row>
    <row r="62" spans="1:221" ht="22.5" customHeight="1">
      <c r="A62" s="44" t="s">
        <v>1915</v>
      </c>
      <c r="B62" s="9"/>
      <c r="C62" s="42" t="s">
        <v>25</v>
      </c>
      <c r="D62" s="42" t="s">
        <v>25</v>
      </c>
      <c r="E62" s="42" t="s">
        <v>25</v>
      </c>
      <c r="F62" s="42" t="s">
        <v>4724</v>
      </c>
      <c r="G62" s="42" t="s">
        <v>25</v>
      </c>
      <c r="H62" s="42" t="s">
        <v>25</v>
      </c>
      <c r="I62" s="42" t="s">
        <v>1889</v>
      </c>
      <c r="J62" s="127"/>
      <c r="K62" s="42" t="s">
        <v>1889</v>
      </c>
      <c r="L62" s="42" t="s">
        <v>1889</v>
      </c>
      <c r="M62" s="42" t="s">
        <v>1889</v>
      </c>
      <c r="N62" s="42" t="s">
        <v>1889</v>
      </c>
      <c r="O62" s="42" t="s">
        <v>1889</v>
      </c>
      <c r="P62" s="116"/>
      <c r="Q62" s="42" t="s">
        <v>1889</v>
      </c>
      <c r="R62" s="127"/>
      <c r="S62" s="42" t="s">
        <v>1889</v>
      </c>
      <c r="T62" s="42" t="s">
        <v>4724</v>
      </c>
      <c r="U62" s="42" t="s">
        <v>4724</v>
      </c>
      <c r="V62" s="42" t="s">
        <v>4724</v>
      </c>
      <c r="W62" s="42" t="s">
        <v>4724</v>
      </c>
      <c r="X62" s="42" t="s">
        <v>4724</v>
      </c>
      <c r="Y62" s="42" t="s">
        <v>4724</v>
      </c>
      <c r="Z62" s="127"/>
      <c r="AA62" s="127"/>
      <c r="AB62" s="127"/>
      <c r="AC62" s="42" t="s">
        <v>25</v>
      </c>
      <c r="AD62" s="42" t="s">
        <v>25</v>
      </c>
      <c r="AE62" s="42" t="s">
        <v>25</v>
      </c>
      <c r="AF62" s="42" t="s">
        <v>25</v>
      </c>
      <c r="AG62" s="42" t="s">
        <v>1971</v>
      </c>
      <c r="AH62" s="42" t="s">
        <v>1971</v>
      </c>
      <c r="AI62" s="42" t="s">
        <v>1971</v>
      </c>
      <c r="AJ62" s="42" t="s">
        <v>25</v>
      </c>
      <c r="AK62" s="42" t="s">
        <v>25</v>
      </c>
      <c r="AL62" s="42" t="s">
        <v>4724</v>
      </c>
      <c r="AM62" s="42" t="s">
        <v>5250</v>
      </c>
      <c r="AN62" s="42"/>
      <c r="AO62" s="240" t="s">
        <v>25</v>
      </c>
      <c r="AP62" s="42" t="s">
        <v>5250</v>
      </c>
      <c r="AQ62" s="42" t="s">
        <v>5399</v>
      </c>
      <c r="AR62" s="42" t="s">
        <v>6965</v>
      </c>
      <c r="AS62" s="42" t="s">
        <v>25</v>
      </c>
      <c r="AT62" s="42" t="s">
        <v>25</v>
      </c>
      <c r="AU62" s="42" t="s">
        <v>25</v>
      </c>
      <c r="AV62" s="42" t="s">
        <v>25</v>
      </c>
      <c r="AW62" s="42" t="s">
        <v>25</v>
      </c>
      <c r="AX62" s="42" t="s">
        <v>25</v>
      </c>
      <c r="AY62" s="42" t="s">
        <v>25</v>
      </c>
      <c r="AZ62" s="42" t="s">
        <v>25</v>
      </c>
      <c r="BA62" s="42" t="s">
        <v>25</v>
      </c>
      <c r="BB62" s="42" t="s">
        <v>25</v>
      </c>
      <c r="BC62" s="42" t="s">
        <v>25</v>
      </c>
      <c r="BD62" s="42" t="s">
        <v>25</v>
      </c>
      <c r="BE62" s="127"/>
      <c r="BF62" s="42" t="s">
        <v>1889</v>
      </c>
      <c r="BG62" s="42" t="s">
        <v>7101</v>
      </c>
      <c r="BH62" s="127"/>
      <c r="BI62" s="42" t="s">
        <v>1889</v>
      </c>
      <c r="BJ62" s="42" t="s">
        <v>1889</v>
      </c>
      <c r="BK62" s="42" t="s">
        <v>1889</v>
      </c>
      <c r="BL62" s="42" t="s">
        <v>2160</v>
      </c>
      <c r="BM62" s="42" t="s">
        <v>7101</v>
      </c>
      <c r="BN62" s="127"/>
      <c r="BO62" s="42" t="s">
        <v>7101</v>
      </c>
      <c r="BP62" s="42" t="s">
        <v>1889</v>
      </c>
      <c r="BQ62" s="42" t="s">
        <v>1889</v>
      </c>
      <c r="BR62" s="42" t="s">
        <v>1889</v>
      </c>
      <c r="BS62" s="42" t="s">
        <v>2160</v>
      </c>
      <c r="BT62" s="42" t="s">
        <v>1889</v>
      </c>
      <c r="BU62" s="42" t="s">
        <v>1889</v>
      </c>
      <c r="BV62" s="42" t="s">
        <v>1889</v>
      </c>
      <c r="BW62" s="42" t="s">
        <v>2160</v>
      </c>
      <c r="BX62" s="42" t="s">
        <v>6965</v>
      </c>
      <c r="BY62" s="42" t="s">
        <v>4070</v>
      </c>
      <c r="BZ62" s="42" t="s">
        <v>4070</v>
      </c>
      <c r="CA62" s="42" t="s">
        <v>310</v>
      </c>
      <c r="CB62" s="42" t="s">
        <v>4043</v>
      </c>
      <c r="CC62" s="42" t="s">
        <v>25</v>
      </c>
      <c r="CD62" s="42" t="s">
        <v>25</v>
      </c>
      <c r="CE62" s="127"/>
      <c r="CF62" s="42" t="s">
        <v>2098</v>
      </c>
      <c r="CG62" s="42" t="s">
        <v>2098</v>
      </c>
      <c r="CH62" s="133"/>
      <c r="CI62" s="129"/>
      <c r="CJ62" s="129"/>
      <c r="CK62" s="42" t="s">
        <v>2098</v>
      </c>
      <c r="CL62" s="42" t="s">
        <v>2098</v>
      </c>
      <c r="CM62" s="42" t="s">
        <v>2098</v>
      </c>
      <c r="CN62" s="42" t="s">
        <v>4414</v>
      </c>
      <c r="CO62" s="42" t="s">
        <v>4414</v>
      </c>
      <c r="CP62" s="42" t="s">
        <v>25</v>
      </c>
      <c r="CQ62" s="42" t="s">
        <v>25</v>
      </c>
      <c r="CR62" s="42" t="s">
        <v>4414</v>
      </c>
      <c r="CS62" s="133"/>
      <c r="CT62" s="42" t="s">
        <v>25</v>
      </c>
      <c r="CU62" s="42" t="s">
        <v>25</v>
      </c>
      <c r="CV62" s="42" t="s">
        <v>25</v>
      </c>
      <c r="CW62" s="129"/>
      <c r="CX62" s="42" t="s">
        <v>25</v>
      </c>
      <c r="CY62" s="42" t="s">
        <v>25</v>
      </c>
      <c r="CZ62" s="42" t="s">
        <v>25</v>
      </c>
      <c r="DA62" s="42" t="s">
        <v>4536</v>
      </c>
      <c r="DB62" s="127"/>
      <c r="DC62" s="42" t="s">
        <v>2160</v>
      </c>
      <c r="DD62" s="127"/>
      <c r="DE62" s="42" t="s">
        <v>2160</v>
      </c>
      <c r="DF62" s="42" t="s">
        <v>4536</v>
      </c>
      <c r="DG62" s="42" t="s">
        <v>2160</v>
      </c>
      <c r="DH62" s="42" t="s">
        <v>4536</v>
      </c>
      <c r="DI62" s="127"/>
      <c r="DJ62" s="127"/>
      <c r="DK62" s="127"/>
      <c r="DL62" s="42" t="s">
        <v>3537</v>
      </c>
      <c r="DM62" s="42" t="s">
        <v>2168</v>
      </c>
      <c r="DN62" s="42" t="s">
        <v>3575</v>
      </c>
      <c r="DO62" s="42" t="s">
        <v>2098</v>
      </c>
      <c r="DP62" s="176" t="s">
        <v>2098</v>
      </c>
      <c r="DQ62" s="43" t="s">
        <v>25</v>
      </c>
      <c r="DR62" s="127"/>
      <c r="DS62" s="127"/>
      <c r="DT62" s="127"/>
      <c r="DU62" s="127"/>
      <c r="DV62" s="42" t="s">
        <v>1889</v>
      </c>
      <c r="DW62" s="42" t="s">
        <v>1889</v>
      </c>
      <c r="DX62" s="42" t="s">
        <v>1889</v>
      </c>
      <c r="DY62" s="42" t="s">
        <v>1889</v>
      </c>
      <c r="DZ62" s="42" t="s">
        <v>1889</v>
      </c>
      <c r="EA62" s="42" t="s">
        <v>1889</v>
      </c>
      <c r="EB62" s="42" t="s">
        <v>1889</v>
      </c>
      <c r="EC62" s="42" t="s">
        <v>1889</v>
      </c>
      <c r="ED62" s="42" t="s">
        <v>1889</v>
      </c>
      <c r="EE62" s="42" t="s">
        <v>1889</v>
      </c>
      <c r="EF62" s="42" t="s">
        <v>1889</v>
      </c>
      <c r="EG62" s="42" t="s">
        <v>1889</v>
      </c>
      <c r="EH62" s="42" t="s">
        <v>6024</v>
      </c>
      <c r="EI62" s="42" t="s">
        <v>6024</v>
      </c>
      <c r="EJ62" s="42" t="s">
        <v>6024</v>
      </c>
      <c r="EK62" s="42" t="s">
        <v>6024</v>
      </c>
      <c r="EL62" s="42" t="s">
        <v>6965</v>
      </c>
      <c r="EM62" s="42" t="s">
        <v>6965</v>
      </c>
      <c r="EN62" s="42" t="s">
        <v>6965</v>
      </c>
      <c r="EO62" s="42" t="s">
        <v>6965</v>
      </c>
      <c r="EP62" s="42" t="s">
        <v>8096</v>
      </c>
      <c r="EQ62" s="42" t="s">
        <v>25</v>
      </c>
      <c r="ER62" s="42" t="s">
        <v>8096</v>
      </c>
      <c r="ES62" s="42" t="s">
        <v>25</v>
      </c>
      <c r="ET62" s="47" t="s">
        <v>25</v>
      </c>
      <c r="EU62" s="47" t="s">
        <v>25</v>
      </c>
      <c r="EV62" s="42" t="s">
        <v>25</v>
      </c>
      <c r="EW62" s="42" t="s">
        <v>25</v>
      </c>
      <c r="EX62" s="47" t="s">
        <v>25</v>
      </c>
      <c r="EY62" s="47" t="s">
        <v>25</v>
      </c>
      <c r="EZ62" s="42" t="s">
        <v>25</v>
      </c>
      <c r="FA62" s="42" t="s">
        <v>25</v>
      </c>
      <c r="FB62" s="42" t="s">
        <v>25</v>
      </c>
      <c r="FC62" s="42" t="s">
        <v>25</v>
      </c>
      <c r="FD62" s="42" t="s">
        <v>310</v>
      </c>
      <c r="FE62" s="42" t="s">
        <v>310</v>
      </c>
      <c r="FF62" s="42" t="s">
        <v>310</v>
      </c>
      <c r="FG62" s="42" t="s">
        <v>25</v>
      </c>
      <c r="FH62" s="115"/>
      <c r="FI62" s="42" t="s">
        <v>25</v>
      </c>
      <c r="FJ62" s="127"/>
      <c r="FK62" s="43" t="s">
        <v>25</v>
      </c>
      <c r="FL62" s="127"/>
      <c r="FM62" s="42" t="s">
        <v>2470</v>
      </c>
      <c r="FN62" s="42" t="s">
        <v>1889</v>
      </c>
      <c r="FO62" s="42" t="s">
        <v>2866</v>
      </c>
      <c r="FP62" s="42" t="s">
        <v>6965</v>
      </c>
      <c r="FQ62" s="42" t="s">
        <v>2866</v>
      </c>
      <c r="FR62" s="42" t="s">
        <v>6965</v>
      </c>
      <c r="FS62" s="42" t="s">
        <v>25</v>
      </c>
      <c r="FT62" s="43" t="s">
        <v>25</v>
      </c>
      <c r="FU62" s="43" t="s">
        <v>25</v>
      </c>
      <c r="FV62" s="42" t="s">
        <v>1889</v>
      </c>
      <c r="FW62" s="127"/>
      <c r="FX62" s="42" t="s">
        <v>1889</v>
      </c>
      <c r="FY62" s="42" t="s">
        <v>1889</v>
      </c>
      <c r="FZ62" s="42" t="s">
        <v>310</v>
      </c>
      <c r="GA62" s="127"/>
      <c r="GB62" s="42" t="s">
        <v>2098</v>
      </c>
      <c r="GC62" s="42" t="s">
        <v>2098</v>
      </c>
      <c r="GD62" s="42" t="s">
        <v>25</v>
      </c>
      <c r="GE62" s="42" t="s">
        <v>25</v>
      </c>
      <c r="GF62" s="42" t="s">
        <v>25</v>
      </c>
      <c r="GG62" s="42" t="s">
        <v>25</v>
      </c>
      <c r="GH62" s="42" t="s">
        <v>25</v>
      </c>
      <c r="GI62" s="42" t="s">
        <v>25</v>
      </c>
      <c r="GJ62" s="127"/>
      <c r="GK62" s="127"/>
      <c r="GL62" s="42" t="s">
        <v>310</v>
      </c>
      <c r="GM62" s="42" t="s">
        <v>310</v>
      </c>
      <c r="GN62" s="42" t="s">
        <v>310</v>
      </c>
      <c r="GO62" s="127"/>
      <c r="GP62" s="47" t="s">
        <v>2866</v>
      </c>
      <c r="GQ62" s="47" t="s">
        <v>25</v>
      </c>
      <c r="GR62" s="127"/>
      <c r="GS62" s="127"/>
      <c r="GT62" s="42" t="s">
        <v>2951</v>
      </c>
      <c r="GU62" s="42" t="s">
        <v>2951</v>
      </c>
      <c r="GV62" s="42" t="s">
        <v>2951</v>
      </c>
      <c r="GW62" s="42" t="s">
        <v>2951</v>
      </c>
      <c r="GX62" s="42" t="s">
        <v>25</v>
      </c>
      <c r="GY62" s="42" t="s">
        <v>25</v>
      </c>
      <c r="GZ62" s="42" t="s">
        <v>25</v>
      </c>
      <c r="HA62" s="127"/>
      <c r="HB62" s="127"/>
      <c r="HC62" s="42" t="s">
        <v>2951</v>
      </c>
      <c r="HD62" s="42" t="s">
        <v>2951</v>
      </c>
      <c r="HE62" s="42" t="s">
        <v>2951</v>
      </c>
      <c r="HF62" s="42" t="s">
        <v>2951</v>
      </c>
      <c r="HG62" s="42" t="s">
        <v>7800</v>
      </c>
      <c r="HH62" s="42" t="s">
        <v>7800</v>
      </c>
      <c r="HI62" s="43" t="s">
        <v>3197</v>
      </c>
      <c r="HJ62" s="43" t="s">
        <v>3197</v>
      </c>
      <c r="HK62" s="116"/>
      <c r="HL62" s="42" t="s">
        <v>25</v>
      </c>
      <c r="HM62" s="42" t="s">
        <v>25</v>
      </c>
    </row>
    <row r="63" spans="1:221" ht="11.25" customHeight="1">
      <c r="A63" s="86" t="s">
        <v>435</v>
      </c>
      <c r="B63" s="86"/>
      <c r="C63" s="62" t="s">
        <v>25</v>
      </c>
      <c r="D63" s="62" t="s">
        <v>25</v>
      </c>
      <c r="E63" s="62" t="s">
        <v>25</v>
      </c>
      <c r="F63" s="62" t="s">
        <v>6203</v>
      </c>
      <c r="G63" s="62" t="s">
        <v>25</v>
      </c>
      <c r="H63" s="62" t="s">
        <v>25</v>
      </c>
      <c r="I63" s="62" t="s">
        <v>6325</v>
      </c>
      <c r="J63" s="62"/>
      <c r="K63" s="62" t="s">
        <v>1601</v>
      </c>
      <c r="L63" s="62" t="s">
        <v>6325</v>
      </c>
      <c r="M63" s="62" t="s">
        <v>1601</v>
      </c>
      <c r="N63" s="62" t="s">
        <v>6325</v>
      </c>
      <c r="O63" s="62" t="s">
        <v>1601</v>
      </c>
      <c r="P63" s="63"/>
      <c r="Q63" s="63" t="s">
        <v>727</v>
      </c>
      <c r="R63" s="63"/>
      <c r="S63" s="63" t="s">
        <v>726</v>
      </c>
      <c r="T63" s="62" t="s">
        <v>4721</v>
      </c>
      <c r="U63" s="63" t="s">
        <v>6414</v>
      </c>
      <c r="V63" s="62" t="s">
        <v>4721</v>
      </c>
      <c r="W63" s="63" t="s">
        <v>6414</v>
      </c>
      <c r="X63" s="62" t="s">
        <v>4721</v>
      </c>
      <c r="Y63" s="63" t="s">
        <v>6414</v>
      </c>
      <c r="Z63" s="63"/>
      <c r="AA63" s="63"/>
      <c r="AB63" s="63"/>
      <c r="AC63" s="63" t="s">
        <v>25</v>
      </c>
      <c r="AD63" s="63" t="s">
        <v>25</v>
      </c>
      <c r="AE63" s="63" t="s">
        <v>25</v>
      </c>
      <c r="AF63" s="63" t="s">
        <v>25</v>
      </c>
      <c r="AG63" s="63" t="s">
        <v>1973</v>
      </c>
      <c r="AH63" s="63" t="s">
        <v>2004</v>
      </c>
      <c r="AI63" s="63"/>
      <c r="AJ63" s="63" t="s">
        <v>25</v>
      </c>
      <c r="AK63" s="63" t="s">
        <v>25</v>
      </c>
      <c r="AL63" s="62" t="s">
        <v>6203</v>
      </c>
      <c r="AM63" s="63" t="s">
        <v>5249</v>
      </c>
      <c r="AN63" s="63"/>
      <c r="AO63" s="63" t="s">
        <v>25</v>
      </c>
      <c r="AP63" s="63" t="s">
        <v>5249</v>
      </c>
      <c r="AQ63" s="63" t="s">
        <v>1095</v>
      </c>
      <c r="AR63" s="63" t="s">
        <v>6966</v>
      </c>
      <c r="AS63" s="63"/>
      <c r="AT63" s="63"/>
      <c r="AU63" s="63" t="s">
        <v>25</v>
      </c>
      <c r="AV63" s="63" t="s">
        <v>25</v>
      </c>
      <c r="AW63" s="63" t="s">
        <v>25</v>
      </c>
      <c r="AX63" s="63" t="s">
        <v>25</v>
      </c>
      <c r="AY63" s="63" t="s">
        <v>25</v>
      </c>
      <c r="AZ63" s="63" t="s">
        <v>25</v>
      </c>
      <c r="BA63" s="63" t="s">
        <v>25</v>
      </c>
      <c r="BB63" s="63" t="s">
        <v>25</v>
      </c>
      <c r="BC63" s="63" t="s">
        <v>25</v>
      </c>
      <c r="BD63" s="63" t="s">
        <v>25</v>
      </c>
      <c r="BE63" s="62"/>
      <c r="BF63" s="62" t="s">
        <v>2027</v>
      </c>
      <c r="BG63" s="63" t="s">
        <v>4251</v>
      </c>
      <c r="BH63" s="62"/>
      <c r="BI63" s="62" t="s">
        <v>2039</v>
      </c>
      <c r="BJ63" s="62" t="s">
        <v>2039</v>
      </c>
      <c r="BK63" s="62" t="s">
        <v>4251</v>
      </c>
      <c r="BL63" s="63" t="s">
        <v>4251</v>
      </c>
      <c r="BM63" s="63" t="s">
        <v>4251</v>
      </c>
      <c r="BN63" s="62"/>
      <c r="BO63" s="63" t="s">
        <v>4251</v>
      </c>
      <c r="BP63" s="62" t="s">
        <v>2059</v>
      </c>
      <c r="BQ63" s="62" t="s">
        <v>2059</v>
      </c>
      <c r="BR63" s="62" t="s">
        <v>4251</v>
      </c>
      <c r="BS63" s="63" t="s">
        <v>4251</v>
      </c>
      <c r="BT63" s="62" t="s">
        <v>2075</v>
      </c>
      <c r="BU63" s="62" t="s">
        <v>2075</v>
      </c>
      <c r="BV63" s="62" t="s">
        <v>4251</v>
      </c>
      <c r="BW63" s="63" t="s">
        <v>4251</v>
      </c>
      <c r="BX63" s="63" t="s">
        <v>7214</v>
      </c>
      <c r="BY63" s="63" t="s">
        <v>4893</v>
      </c>
      <c r="BZ63" s="63" t="s">
        <v>4042</v>
      </c>
      <c r="CA63" s="63" t="s">
        <v>7214</v>
      </c>
      <c r="CB63" s="63" t="s">
        <v>4894</v>
      </c>
      <c r="CC63" s="63" t="s">
        <v>25</v>
      </c>
      <c r="CD63" s="63" t="s">
        <v>25</v>
      </c>
      <c r="CE63" s="62"/>
      <c r="CF63" s="64" t="s">
        <v>5055</v>
      </c>
      <c r="CG63" s="64" t="s">
        <v>5055</v>
      </c>
      <c r="CH63" s="64"/>
      <c r="CI63" s="64"/>
      <c r="CJ63" s="64"/>
      <c r="CK63" s="64" t="s">
        <v>4942</v>
      </c>
      <c r="CL63" s="64" t="s">
        <v>4943</v>
      </c>
      <c r="CM63" s="64" t="s">
        <v>4943</v>
      </c>
      <c r="CN63" s="63" t="s">
        <v>8037</v>
      </c>
      <c r="CO63" s="63" t="s">
        <v>8037</v>
      </c>
      <c r="CP63" s="64" t="s">
        <v>25</v>
      </c>
      <c r="CQ63" s="64" t="s">
        <v>25</v>
      </c>
      <c r="CR63" s="113" t="s">
        <v>2104</v>
      </c>
      <c r="CS63" s="64"/>
      <c r="CT63" s="64" t="s">
        <v>25</v>
      </c>
      <c r="CU63" s="64" t="s">
        <v>25</v>
      </c>
      <c r="CV63" s="64" t="s">
        <v>25</v>
      </c>
      <c r="CW63" s="65"/>
      <c r="CX63" s="64" t="s">
        <v>25</v>
      </c>
      <c r="CY63" s="64" t="s">
        <v>25</v>
      </c>
      <c r="CZ63" s="64" t="s">
        <v>25</v>
      </c>
      <c r="DA63" s="62" t="s">
        <v>2159</v>
      </c>
      <c r="DB63" s="62"/>
      <c r="DC63" s="62" t="s">
        <v>2159</v>
      </c>
      <c r="DD63" s="62"/>
      <c r="DE63" s="62" t="s">
        <v>2159</v>
      </c>
      <c r="DF63" s="62" t="s">
        <v>2159</v>
      </c>
      <c r="DG63" s="62" t="s">
        <v>2159</v>
      </c>
      <c r="DH63" s="62" t="s">
        <v>2159</v>
      </c>
      <c r="DI63" s="62"/>
      <c r="DJ63" s="62"/>
      <c r="DK63" s="62"/>
      <c r="DL63" s="62" t="s">
        <v>25</v>
      </c>
      <c r="DM63" s="62" t="s">
        <v>2167</v>
      </c>
      <c r="DN63" s="62" t="s">
        <v>3532</v>
      </c>
      <c r="DO63" s="62" t="s">
        <v>3767</v>
      </c>
      <c r="DP63" s="62" t="s">
        <v>3767</v>
      </c>
      <c r="DQ63" s="62" t="s">
        <v>25</v>
      </c>
      <c r="DR63" s="62"/>
      <c r="DS63" s="62"/>
      <c r="DT63" s="62"/>
      <c r="DU63" s="62"/>
      <c r="DV63" s="62" t="s">
        <v>2214</v>
      </c>
      <c r="DW63" s="62" t="s">
        <v>2214</v>
      </c>
      <c r="DX63" s="62" t="s">
        <v>2214</v>
      </c>
      <c r="DY63" s="62" t="s">
        <v>2214</v>
      </c>
      <c r="DZ63" s="62" t="s">
        <v>2214</v>
      </c>
      <c r="EA63" s="62" t="s">
        <v>2214</v>
      </c>
      <c r="EB63" s="62" t="s">
        <v>2214</v>
      </c>
      <c r="EC63" s="62" t="s">
        <v>2214</v>
      </c>
      <c r="ED63" s="62" t="s">
        <v>2214</v>
      </c>
      <c r="EE63" s="62" t="s">
        <v>2214</v>
      </c>
      <c r="EF63" s="62" t="s">
        <v>2214</v>
      </c>
      <c r="EG63" s="62" t="s">
        <v>2214</v>
      </c>
      <c r="EH63" s="62" t="s">
        <v>6025</v>
      </c>
      <c r="EI63" s="62" t="s">
        <v>6025</v>
      </c>
      <c r="EJ63" s="62" t="s">
        <v>6025</v>
      </c>
      <c r="EK63" s="62" t="s">
        <v>6025</v>
      </c>
      <c r="EL63" s="62" t="s">
        <v>6025</v>
      </c>
      <c r="EM63" s="62" t="s">
        <v>6025</v>
      </c>
      <c r="EN63" s="62" t="s">
        <v>6025</v>
      </c>
      <c r="EO63" s="62" t="s">
        <v>6025</v>
      </c>
      <c r="EP63" s="66" t="s">
        <v>8097</v>
      </c>
      <c r="EQ63" s="66" t="s">
        <v>25</v>
      </c>
      <c r="ER63" s="66" t="s">
        <v>8097</v>
      </c>
      <c r="ES63" s="66" t="s">
        <v>25</v>
      </c>
      <c r="ET63" s="66" t="s">
        <v>25</v>
      </c>
      <c r="EU63" s="66" t="s">
        <v>25</v>
      </c>
      <c r="EV63" s="66" t="s">
        <v>25</v>
      </c>
      <c r="EW63" s="66" t="s">
        <v>25</v>
      </c>
      <c r="EX63" s="66" t="s">
        <v>25</v>
      </c>
      <c r="EY63" s="66" t="s">
        <v>25</v>
      </c>
      <c r="EZ63" s="66" t="s">
        <v>25</v>
      </c>
      <c r="FA63" s="66" t="s">
        <v>25</v>
      </c>
      <c r="FB63" s="66" t="s">
        <v>25</v>
      </c>
      <c r="FC63" s="66" t="s">
        <v>25</v>
      </c>
      <c r="FD63" s="66" t="s">
        <v>2389</v>
      </c>
      <c r="FE63" s="66" t="s">
        <v>2389</v>
      </c>
      <c r="FF63" s="66" t="s">
        <v>2389</v>
      </c>
      <c r="FG63" s="66" t="s">
        <v>25</v>
      </c>
      <c r="FH63" s="62"/>
      <c r="FI63" s="66" t="s">
        <v>25</v>
      </c>
      <c r="FJ63" s="62"/>
      <c r="FK63" s="62" t="s">
        <v>25</v>
      </c>
      <c r="FL63" s="63"/>
      <c r="FM63" s="63" t="s">
        <v>2469</v>
      </c>
      <c r="FN63" s="63" t="s">
        <v>2469</v>
      </c>
      <c r="FO63" s="63" t="s">
        <v>2469</v>
      </c>
      <c r="FP63" s="63" t="s">
        <v>2469</v>
      </c>
      <c r="FQ63" s="63" t="s">
        <v>2469</v>
      </c>
      <c r="FR63" s="63" t="s">
        <v>2469</v>
      </c>
      <c r="FS63" s="63" t="s">
        <v>25</v>
      </c>
      <c r="FT63" s="62" t="s">
        <v>25</v>
      </c>
      <c r="FU63" s="62" t="s">
        <v>25</v>
      </c>
      <c r="FV63" s="63" t="s">
        <v>2573</v>
      </c>
      <c r="FW63" s="62"/>
      <c r="FX63" s="62" t="s">
        <v>1081</v>
      </c>
      <c r="FY63" s="62" t="s">
        <v>1081</v>
      </c>
      <c r="FZ63" s="62" t="s">
        <v>2737</v>
      </c>
      <c r="GA63" s="62"/>
      <c r="GB63" s="62" t="s">
        <v>1751</v>
      </c>
      <c r="GC63" s="62" t="s">
        <v>1751</v>
      </c>
      <c r="GD63" s="62" t="s">
        <v>25</v>
      </c>
      <c r="GE63" s="62" t="s">
        <v>25</v>
      </c>
      <c r="GF63" s="62" t="s">
        <v>25</v>
      </c>
      <c r="GG63" s="62" t="s">
        <v>25</v>
      </c>
      <c r="GH63" s="62" t="s">
        <v>25</v>
      </c>
      <c r="GI63" s="62" t="s">
        <v>25</v>
      </c>
      <c r="GJ63" s="62"/>
      <c r="GK63" s="62"/>
      <c r="GL63" s="62" t="s">
        <v>2562</v>
      </c>
      <c r="GM63" s="62" t="s">
        <v>25</v>
      </c>
      <c r="GN63" s="62" t="s">
        <v>25</v>
      </c>
      <c r="GO63" s="62"/>
      <c r="GP63" s="62" t="s">
        <v>1670</v>
      </c>
      <c r="GQ63" s="62" t="s">
        <v>25</v>
      </c>
      <c r="GR63" s="62"/>
      <c r="GS63" s="62"/>
      <c r="GT63" s="62" t="s">
        <v>2469</v>
      </c>
      <c r="GU63" s="62" t="s">
        <v>2469</v>
      </c>
      <c r="GV63" s="62" t="s">
        <v>2469</v>
      </c>
      <c r="GW63" s="62" t="s">
        <v>2469</v>
      </c>
      <c r="GX63" s="62" t="s">
        <v>25</v>
      </c>
      <c r="GY63" s="62" t="s">
        <v>25</v>
      </c>
      <c r="GZ63" s="62" t="s">
        <v>25</v>
      </c>
      <c r="HA63" s="67"/>
      <c r="HB63" s="67"/>
      <c r="HC63" s="62" t="s">
        <v>2469</v>
      </c>
      <c r="HD63" s="62" t="s">
        <v>2469</v>
      </c>
      <c r="HE63" s="62" t="s">
        <v>2469</v>
      </c>
      <c r="HF63" s="62" t="s">
        <v>2469</v>
      </c>
      <c r="HG63" s="62" t="s">
        <v>5906</v>
      </c>
      <c r="HH63" s="62" t="s">
        <v>5906</v>
      </c>
      <c r="HI63" s="62" t="s">
        <v>3196</v>
      </c>
      <c r="HJ63" s="62" t="s">
        <v>3196</v>
      </c>
      <c r="HK63" s="62"/>
      <c r="HL63" s="62" t="s">
        <v>25</v>
      </c>
      <c r="HM63" s="62" t="s">
        <v>25</v>
      </c>
    </row>
    <row r="64" spans="1:221" ht="22.5" customHeight="1">
      <c r="A64" s="82" t="s">
        <v>7</v>
      </c>
      <c r="B64" s="82"/>
      <c r="C64" s="47" t="s">
        <v>67</v>
      </c>
      <c r="D64" s="47" t="s">
        <v>67</v>
      </c>
      <c r="E64" s="47" t="s">
        <v>67</v>
      </c>
      <c r="F64" s="47" t="s">
        <v>67</v>
      </c>
      <c r="G64" s="47" t="s">
        <v>67</v>
      </c>
      <c r="H64" s="47" t="s">
        <v>67</v>
      </c>
      <c r="I64" s="47" t="s">
        <v>67</v>
      </c>
      <c r="J64" s="47" t="s">
        <v>67</v>
      </c>
      <c r="K64" s="47" t="s">
        <v>67</v>
      </c>
      <c r="L64" s="47" t="s">
        <v>67</v>
      </c>
      <c r="M64" s="47" t="s">
        <v>67</v>
      </c>
      <c r="N64" s="47" t="s">
        <v>67</v>
      </c>
      <c r="O64" s="47" t="s">
        <v>67</v>
      </c>
      <c r="P64" s="53" t="s">
        <v>67</v>
      </c>
      <c r="Q64" s="43" t="s">
        <v>67</v>
      </c>
      <c r="R64" s="47" t="s">
        <v>67</v>
      </c>
      <c r="S64" s="47" t="s">
        <v>67</v>
      </c>
      <c r="T64" s="47" t="s">
        <v>67</v>
      </c>
      <c r="U64" s="47" t="s">
        <v>67</v>
      </c>
      <c r="V64" s="43" t="s">
        <v>67</v>
      </c>
      <c r="W64" s="47" t="s">
        <v>67</v>
      </c>
      <c r="X64" s="47" t="s">
        <v>67</v>
      </c>
      <c r="Y64" s="47" t="s">
        <v>67</v>
      </c>
      <c r="Z64" s="47" t="s">
        <v>25</v>
      </c>
      <c r="AA64" s="47" t="s">
        <v>67</v>
      </c>
      <c r="AB64" s="47" t="s">
        <v>67</v>
      </c>
      <c r="AC64" s="47" t="s">
        <v>67</v>
      </c>
      <c r="AD64" s="47" t="s">
        <v>67</v>
      </c>
      <c r="AE64" s="47" t="s">
        <v>67</v>
      </c>
      <c r="AF64" s="47" t="s">
        <v>67</v>
      </c>
      <c r="AG64" s="47" t="s">
        <v>67</v>
      </c>
      <c r="AH64" s="47" t="s">
        <v>67</v>
      </c>
      <c r="AI64" s="47" t="s">
        <v>67</v>
      </c>
      <c r="AJ64" s="47" t="s">
        <v>67</v>
      </c>
      <c r="AK64" s="47" t="s">
        <v>67</v>
      </c>
      <c r="AL64" s="47" t="s">
        <v>67</v>
      </c>
      <c r="AM64" s="47" t="s">
        <v>67</v>
      </c>
      <c r="AN64" s="47"/>
      <c r="AO64" s="47" t="s">
        <v>67</v>
      </c>
      <c r="AP64" s="47" t="s">
        <v>67</v>
      </c>
      <c r="AQ64" s="47" t="s">
        <v>67</v>
      </c>
      <c r="AR64" s="47" t="s">
        <v>67</v>
      </c>
      <c r="AS64" s="47" t="s">
        <v>67</v>
      </c>
      <c r="AT64" s="47" t="s">
        <v>67</v>
      </c>
      <c r="AU64" s="42" t="s">
        <v>25</v>
      </c>
      <c r="AV64" s="42" t="s">
        <v>25</v>
      </c>
      <c r="AW64" s="47" t="s">
        <v>67</v>
      </c>
      <c r="AX64" s="47" t="s">
        <v>67</v>
      </c>
      <c r="AY64" s="47" t="s">
        <v>67</v>
      </c>
      <c r="AZ64" s="47" t="s">
        <v>67</v>
      </c>
      <c r="BA64" s="47" t="s">
        <v>67</v>
      </c>
      <c r="BB64" s="47" t="s">
        <v>67</v>
      </c>
      <c r="BC64" s="47" t="s">
        <v>67</v>
      </c>
      <c r="BD64" s="47" t="s">
        <v>67</v>
      </c>
      <c r="BE64" s="47" t="s">
        <v>25</v>
      </c>
      <c r="BF64" s="47" t="s">
        <v>25</v>
      </c>
      <c r="BG64" s="47" t="s">
        <v>67</v>
      </c>
      <c r="BH64" s="47" t="s">
        <v>67</v>
      </c>
      <c r="BI64" s="47" t="s">
        <v>67</v>
      </c>
      <c r="BJ64" s="47" t="s">
        <v>67</v>
      </c>
      <c r="BK64" s="47" t="s">
        <v>67</v>
      </c>
      <c r="BL64" s="47" t="s">
        <v>67</v>
      </c>
      <c r="BM64" s="47" t="s">
        <v>67</v>
      </c>
      <c r="BN64" s="47" t="s">
        <v>67</v>
      </c>
      <c r="BO64" s="47" t="s">
        <v>67</v>
      </c>
      <c r="BP64" s="47" t="s">
        <v>67</v>
      </c>
      <c r="BQ64" s="47" t="s">
        <v>67</v>
      </c>
      <c r="BR64" s="47" t="s">
        <v>67</v>
      </c>
      <c r="BS64" s="47" t="s">
        <v>67</v>
      </c>
      <c r="BT64" s="47" t="s">
        <v>67</v>
      </c>
      <c r="BU64" s="47" t="s">
        <v>67</v>
      </c>
      <c r="BV64" s="47" t="s">
        <v>67</v>
      </c>
      <c r="BW64" s="47" t="s">
        <v>67</v>
      </c>
      <c r="BX64" s="47" t="s">
        <v>67</v>
      </c>
      <c r="BY64" s="43" t="s">
        <v>67</v>
      </c>
      <c r="BZ64" s="43" t="s">
        <v>67</v>
      </c>
      <c r="CA64" s="47" t="s">
        <v>67</v>
      </c>
      <c r="CB64" s="43" t="s">
        <v>67</v>
      </c>
      <c r="CC64" s="47" t="s">
        <v>67</v>
      </c>
      <c r="CD64" s="43" t="s">
        <v>67</v>
      </c>
      <c r="CE64" s="78" t="s">
        <v>25</v>
      </c>
      <c r="CF64" s="29" t="s">
        <v>67</v>
      </c>
      <c r="CG64" s="29" t="s">
        <v>67</v>
      </c>
      <c r="CH64" s="29" t="s">
        <v>67</v>
      </c>
      <c r="CI64" s="35" t="s">
        <v>67</v>
      </c>
      <c r="CJ64" s="48" t="s">
        <v>67</v>
      </c>
      <c r="CK64" s="29" t="s">
        <v>67</v>
      </c>
      <c r="CL64" s="29" t="s">
        <v>67</v>
      </c>
      <c r="CM64" s="29" t="s">
        <v>67</v>
      </c>
      <c r="CN64" s="47" t="s">
        <v>67</v>
      </c>
      <c r="CO64" s="47" t="s">
        <v>67</v>
      </c>
      <c r="CP64" s="48" t="s">
        <v>67</v>
      </c>
      <c r="CQ64" s="48" t="s">
        <v>67</v>
      </c>
      <c r="CR64" s="48" t="s">
        <v>67</v>
      </c>
      <c r="CS64" s="29" t="s">
        <v>67</v>
      </c>
      <c r="CT64" s="29" t="s">
        <v>67</v>
      </c>
      <c r="CU64" s="29" t="s">
        <v>67</v>
      </c>
      <c r="CV64" s="29" t="s">
        <v>67</v>
      </c>
      <c r="CW64" s="48" t="s">
        <v>67</v>
      </c>
      <c r="CX64" s="29" t="s">
        <v>67</v>
      </c>
      <c r="CY64" s="29" t="s">
        <v>67</v>
      </c>
      <c r="CZ64" s="29" t="s">
        <v>67</v>
      </c>
      <c r="DA64" s="47" t="s">
        <v>67</v>
      </c>
      <c r="DB64" s="47" t="s">
        <v>67</v>
      </c>
      <c r="DC64" s="47" t="s">
        <v>67</v>
      </c>
      <c r="DD64" s="47" t="s">
        <v>67</v>
      </c>
      <c r="DE64" s="47" t="s">
        <v>67</v>
      </c>
      <c r="DF64" s="47" t="s">
        <v>67</v>
      </c>
      <c r="DG64" s="47" t="s">
        <v>67</v>
      </c>
      <c r="DH64" s="47" t="s">
        <v>67</v>
      </c>
      <c r="DI64" s="47" t="s">
        <v>67</v>
      </c>
      <c r="DJ64" s="47" t="s">
        <v>67</v>
      </c>
      <c r="DK64" s="47" t="s">
        <v>67</v>
      </c>
      <c r="DL64" s="47" t="s">
        <v>67</v>
      </c>
      <c r="DM64" s="47" t="s">
        <v>67</v>
      </c>
      <c r="DN64" s="47" t="s">
        <v>67</v>
      </c>
      <c r="DO64" s="47" t="s">
        <v>67</v>
      </c>
      <c r="DP64" s="47" t="s">
        <v>67</v>
      </c>
      <c r="DQ64" s="43" t="s">
        <v>67</v>
      </c>
      <c r="DR64" s="47" t="s">
        <v>67</v>
      </c>
      <c r="DS64" s="47" t="s">
        <v>67</v>
      </c>
      <c r="DT64" s="47" t="s">
        <v>67</v>
      </c>
      <c r="DU64" s="47" t="s">
        <v>67</v>
      </c>
      <c r="DV64" s="47" t="s">
        <v>67</v>
      </c>
      <c r="DW64" s="47" t="s">
        <v>67</v>
      </c>
      <c r="DX64" s="47" t="s">
        <v>67</v>
      </c>
      <c r="DY64" s="47" t="s">
        <v>67</v>
      </c>
      <c r="DZ64" s="47" t="s">
        <v>67</v>
      </c>
      <c r="EA64" s="47" t="s">
        <v>67</v>
      </c>
      <c r="EB64" s="47" t="s">
        <v>67</v>
      </c>
      <c r="EC64" s="47" t="s">
        <v>67</v>
      </c>
      <c r="ED64" s="47" t="s">
        <v>67</v>
      </c>
      <c r="EE64" s="47" t="s">
        <v>67</v>
      </c>
      <c r="EF64" s="47" t="s">
        <v>67</v>
      </c>
      <c r="EG64" s="47" t="s">
        <v>67</v>
      </c>
      <c r="EH64" s="47" t="s">
        <v>67</v>
      </c>
      <c r="EI64" s="47" t="s">
        <v>67</v>
      </c>
      <c r="EJ64" s="47" t="s">
        <v>67</v>
      </c>
      <c r="EK64" s="47" t="s">
        <v>67</v>
      </c>
      <c r="EL64" s="47" t="s">
        <v>67</v>
      </c>
      <c r="EM64" s="47" t="s">
        <v>67</v>
      </c>
      <c r="EN64" s="47" t="s">
        <v>67</v>
      </c>
      <c r="EO64" s="47" t="s">
        <v>67</v>
      </c>
      <c r="EP64" s="47" t="s">
        <v>67</v>
      </c>
      <c r="EQ64" s="47" t="s">
        <v>67</v>
      </c>
      <c r="ER64" s="47" t="s">
        <v>67</v>
      </c>
      <c r="ES64" s="47" t="s">
        <v>67</v>
      </c>
      <c r="ET64" s="47" t="s">
        <v>67</v>
      </c>
      <c r="EU64" s="47" t="s">
        <v>67</v>
      </c>
      <c r="EV64" s="47" t="s">
        <v>67</v>
      </c>
      <c r="EW64" s="47" t="s">
        <v>67</v>
      </c>
      <c r="EX64" s="47" t="s">
        <v>67</v>
      </c>
      <c r="EY64" s="47" t="s">
        <v>67</v>
      </c>
      <c r="EZ64" s="43" t="s">
        <v>67</v>
      </c>
      <c r="FA64" s="43" t="s">
        <v>67</v>
      </c>
      <c r="FB64" s="43" t="s">
        <v>67</v>
      </c>
      <c r="FC64" s="43" t="s">
        <v>67</v>
      </c>
      <c r="FD64" s="47" t="s">
        <v>67</v>
      </c>
      <c r="FE64" s="47" t="s">
        <v>67</v>
      </c>
      <c r="FF64" s="47" t="s">
        <v>67</v>
      </c>
      <c r="FG64" s="47" t="s">
        <v>67</v>
      </c>
      <c r="FH64" s="47" t="s">
        <v>67</v>
      </c>
      <c r="FI64" s="47" t="s">
        <v>67</v>
      </c>
      <c r="FJ64" s="47" t="s">
        <v>67</v>
      </c>
      <c r="FK64" s="43" t="s">
        <v>67</v>
      </c>
      <c r="FL64" s="47" t="s">
        <v>67</v>
      </c>
      <c r="FM64" s="47" t="s">
        <v>67</v>
      </c>
      <c r="FN64" s="47" t="s">
        <v>67</v>
      </c>
      <c r="FO64" s="47" t="s">
        <v>67</v>
      </c>
      <c r="FP64" s="47" t="s">
        <v>67</v>
      </c>
      <c r="FQ64" s="47" t="s">
        <v>67</v>
      </c>
      <c r="FR64" s="47" t="s">
        <v>67</v>
      </c>
      <c r="FS64" s="42" t="s">
        <v>67</v>
      </c>
      <c r="FT64" s="47" t="s">
        <v>67</v>
      </c>
      <c r="FU64" s="47" t="s">
        <v>67</v>
      </c>
      <c r="FV64" s="47" t="s">
        <v>67</v>
      </c>
      <c r="FW64" s="47" t="s">
        <v>67</v>
      </c>
      <c r="FX64" s="47" t="s">
        <v>67</v>
      </c>
      <c r="FY64" s="47" t="s">
        <v>67</v>
      </c>
      <c r="FZ64" s="47" t="s">
        <v>67</v>
      </c>
      <c r="GA64" s="47" t="s">
        <v>67</v>
      </c>
      <c r="GB64" s="47" t="s">
        <v>67</v>
      </c>
      <c r="GC64" s="47" t="s">
        <v>67</v>
      </c>
      <c r="GD64" s="47" t="s">
        <v>67</v>
      </c>
      <c r="GE64" s="47" t="s">
        <v>67</v>
      </c>
      <c r="GF64" s="47" t="s">
        <v>67</v>
      </c>
      <c r="GG64" s="47" t="s">
        <v>67</v>
      </c>
      <c r="GH64" s="47" t="s">
        <v>67</v>
      </c>
      <c r="GI64" s="47" t="s">
        <v>67</v>
      </c>
      <c r="GJ64" s="47" t="s">
        <v>67</v>
      </c>
      <c r="GK64" s="47" t="s">
        <v>67</v>
      </c>
      <c r="GL64" s="47" t="s">
        <v>67</v>
      </c>
      <c r="GM64" s="47" t="s">
        <v>67</v>
      </c>
      <c r="GN64" s="47" t="s">
        <v>67</v>
      </c>
      <c r="GO64" s="47" t="s">
        <v>67</v>
      </c>
      <c r="GP64" s="47" t="s">
        <v>67</v>
      </c>
      <c r="GQ64" s="47" t="s">
        <v>67</v>
      </c>
      <c r="GR64" s="47" t="s">
        <v>67</v>
      </c>
      <c r="GS64" s="47" t="s">
        <v>67</v>
      </c>
      <c r="GT64" s="47" t="s">
        <v>67</v>
      </c>
      <c r="GU64" s="47" t="s">
        <v>67</v>
      </c>
      <c r="GV64" s="47" t="s">
        <v>67</v>
      </c>
      <c r="GW64" s="47" t="s">
        <v>67</v>
      </c>
      <c r="GX64" s="47" t="s">
        <v>67</v>
      </c>
      <c r="GY64" s="47" t="s">
        <v>67</v>
      </c>
      <c r="GZ64" s="47" t="s">
        <v>67</v>
      </c>
      <c r="HA64" s="47" t="s">
        <v>67</v>
      </c>
      <c r="HB64" s="47" t="s">
        <v>67</v>
      </c>
      <c r="HC64" s="47" t="s">
        <v>67</v>
      </c>
      <c r="HD64" s="47" t="s">
        <v>67</v>
      </c>
      <c r="HE64" s="47" t="s">
        <v>67</v>
      </c>
      <c r="HF64" s="47" t="s">
        <v>67</v>
      </c>
      <c r="HG64" s="47" t="s">
        <v>67</v>
      </c>
      <c r="HH64" s="47" t="s">
        <v>67</v>
      </c>
      <c r="HI64" s="43" t="s">
        <v>67</v>
      </c>
      <c r="HJ64" s="43" t="s">
        <v>67</v>
      </c>
      <c r="HK64" s="43" t="s">
        <v>67</v>
      </c>
      <c r="HL64" s="43" t="s">
        <v>67</v>
      </c>
      <c r="HM64" s="47" t="s">
        <v>67</v>
      </c>
    </row>
    <row r="65" spans="1:221" ht="11.25" customHeight="1">
      <c r="A65" s="86" t="s">
        <v>435</v>
      </c>
      <c r="B65" s="86"/>
      <c r="C65" s="62" t="s">
        <v>5503</v>
      </c>
      <c r="D65" s="62" t="s">
        <v>5504</v>
      </c>
      <c r="E65" s="62" t="s">
        <v>6152</v>
      </c>
      <c r="F65" s="62" t="s">
        <v>6150</v>
      </c>
      <c r="G65" s="62" t="s">
        <v>6154</v>
      </c>
      <c r="H65" s="62" t="s">
        <v>5504</v>
      </c>
      <c r="I65" s="62" t="s">
        <v>6326</v>
      </c>
      <c r="J65" s="62"/>
      <c r="K65" s="62" t="s">
        <v>1604</v>
      </c>
      <c r="L65" s="62" t="s">
        <v>6326</v>
      </c>
      <c r="M65" s="62" t="s">
        <v>1604</v>
      </c>
      <c r="N65" s="62" t="s">
        <v>6326</v>
      </c>
      <c r="O65" s="62" t="s">
        <v>1604</v>
      </c>
      <c r="P65" s="63"/>
      <c r="Q65" s="63" t="s">
        <v>685</v>
      </c>
      <c r="R65" s="63"/>
      <c r="S65" s="63" t="s">
        <v>723</v>
      </c>
      <c r="T65" s="62" t="s">
        <v>4721</v>
      </c>
      <c r="U65" s="63" t="s">
        <v>6414</v>
      </c>
      <c r="V65" s="62" t="s">
        <v>4721</v>
      </c>
      <c r="W65" s="63" t="s">
        <v>6414</v>
      </c>
      <c r="X65" s="62" t="s">
        <v>4721</v>
      </c>
      <c r="Y65" s="63" t="s">
        <v>6414</v>
      </c>
      <c r="Z65" s="63" t="s">
        <v>25</v>
      </c>
      <c r="AA65" s="63" t="s">
        <v>1706</v>
      </c>
      <c r="AB65" s="63" t="s">
        <v>1502</v>
      </c>
      <c r="AC65" s="63" t="s">
        <v>2329</v>
      </c>
      <c r="AD65" s="63" t="s">
        <v>2329</v>
      </c>
      <c r="AE65" s="63" t="s">
        <v>2329</v>
      </c>
      <c r="AF65" s="63" t="s">
        <v>1950</v>
      </c>
      <c r="AG65" s="63"/>
      <c r="AH65" s="63"/>
      <c r="AI65" s="63"/>
      <c r="AJ65" s="63" t="s">
        <v>3890</v>
      </c>
      <c r="AK65" s="63" t="s">
        <v>3890</v>
      </c>
      <c r="AL65" s="62" t="s">
        <v>6150</v>
      </c>
      <c r="AM65" s="63" t="s">
        <v>5251</v>
      </c>
      <c r="AN65" s="63"/>
      <c r="AO65" s="62" t="s">
        <v>6858</v>
      </c>
      <c r="AP65" s="63" t="s">
        <v>5251</v>
      </c>
      <c r="AQ65" s="63" t="s">
        <v>5398</v>
      </c>
      <c r="AR65" s="63" t="s">
        <v>6967</v>
      </c>
      <c r="AS65" s="63"/>
      <c r="AT65" s="63"/>
      <c r="AU65" s="63" t="s">
        <v>25</v>
      </c>
      <c r="AV65" s="63" t="s">
        <v>25</v>
      </c>
      <c r="AW65" s="63" t="s">
        <v>5032</v>
      </c>
      <c r="AX65" s="63" t="s">
        <v>5032</v>
      </c>
      <c r="AY65" s="63" t="s">
        <v>1232</v>
      </c>
      <c r="AZ65" s="63" t="s">
        <v>1232</v>
      </c>
      <c r="BA65" s="63" t="s">
        <v>1232</v>
      </c>
      <c r="BB65" s="63" t="s">
        <v>1232</v>
      </c>
      <c r="BC65" s="63" t="s">
        <v>1232</v>
      </c>
      <c r="BD65" s="63" t="s">
        <v>1232</v>
      </c>
      <c r="BE65" s="62"/>
      <c r="BF65" s="62" t="s">
        <v>25</v>
      </c>
      <c r="BG65" s="63" t="s">
        <v>2726</v>
      </c>
      <c r="BH65" s="62"/>
      <c r="BI65" s="62" t="s">
        <v>798</v>
      </c>
      <c r="BJ65" s="62" t="s">
        <v>798</v>
      </c>
      <c r="BK65" s="62" t="s">
        <v>2726</v>
      </c>
      <c r="BL65" s="63" t="s">
        <v>2726</v>
      </c>
      <c r="BM65" s="63" t="s">
        <v>2726</v>
      </c>
      <c r="BN65" s="62"/>
      <c r="BO65" s="63" t="s">
        <v>2726</v>
      </c>
      <c r="BP65" s="62" t="s">
        <v>847</v>
      </c>
      <c r="BQ65" s="62" t="s">
        <v>847</v>
      </c>
      <c r="BR65" s="62" t="s">
        <v>2726</v>
      </c>
      <c r="BS65" s="63" t="s">
        <v>2726</v>
      </c>
      <c r="BT65" s="62" t="s">
        <v>900</v>
      </c>
      <c r="BU65" s="62" t="s">
        <v>900</v>
      </c>
      <c r="BV65" s="62" t="s">
        <v>2726</v>
      </c>
      <c r="BW65" s="63" t="s">
        <v>2726</v>
      </c>
      <c r="BX65" s="63" t="s">
        <v>7215</v>
      </c>
      <c r="BY65" s="63" t="s">
        <v>4044</v>
      </c>
      <c r="BZ65" s="63" t="s">
        <v>4044</v>
      </c>
      <c r="CA65" s="63" t="s">
        <v>7215</v>
      </c>
      <c r="CB65" s="63" t="s">
        <v>4044</v>
      </c>
      <c r="CC65" s="63" t="s">
        <v>7215</v>
      </c>
      <c r="CD65" s="63" t="s">
        <v>4044</v>
      </c>
      <c r="CE65" s="62"/>
      <c r="CF65" s="64" t="s">
        <v>5056</v>
      </c>
      <c r="CG65" s="64" t="s">
        <v>5056</v>
      </c>
      <c r="CH65" s="64"/>
      <c r="CI65" s="64"/>
      <c r="CJ65" s="64"/>
      <c r="CK65" s="64" t="s">
        <v>4944</v>
      </c>
      <c r="CL65" s="64" t="s">
        <v>4944</v>
      </c>
      <c r="CM65" s="64" t="s">
        <v>4944</v>
      </c>
      <c r="CN65" s="63" t="s">
        <v>8042</v>
      </c>
      <c r="CO65" s="63" t="s">
        <v>8042</v>
      </c>
      <c r="CP65" s="64" t="s">
        <v>1558</v>
      </c>
      <c r="CQ65" s="64" t="s">
        <v>1558</v>
      </c>
      <c r="CR65" s="64" t="s">
        <v>1558</v>
      </c>
      <c r="CS65" s="64"/>
      <c r="CT65" s="64" t="s">
        <v>963</v>
      </c>
      <c r="CU65" s="64" t="s">
        <v>963</v>
      </c>
      <c r="CV65" s="64" t="s">
        <v>3861</v>
      </c>
      <c r="CW65" s="65"/>
      <c r="CX65" s="64" t="s">
        <v>963</v>
      </c>
      <c r="CY65" s="64" t="s">
        <v>963</v>
      </c>
      <c r="CZ65" s="64" t="s">
        <v>3861</v>
      </c>
      <c r="DA65" s="62" t="s">
        <v>1415</v>
      </c>
      <c r="DB65" s="62"/>
      <c r="DC65" s="62" t="s">
        <v>1415</v>
      </c>
      <c r="DD65" s="62"/>
      <c r="DE65" s="62" t="s">
        <v>1415</v>
      </c>
      <c r="DF65" s="62" t="s">
        <v>1415</v>
      </c>
      <c r="DG65" s="62" t="s">
        <v>1415</v>
      </c>
      <c r="DH65" s="62" t="s">
        <v>1415</v>
      </c>
      <c r="DI65" s="62" t="s">
        <v>1513</v>
      </c>
      <c r="DJ65" s="62" t="s">
        <v>1513</v>
      </c>
      <c r="DK65" s="62" t="s">
        <v>1513</v>
      </c>
      <c r="DL65" s="62" t="s">
        <v>3518</v>
      </c>
      <c r="DM65" s="62"/>
      <c r="DN65" s="62" t="s">
        <v>3532</v>
      </c>
      <c r="DO65" s="62" t="s">
        <v>1194</v>
      </c>
      <c r="DP65" s="62" t="s">
        <v>1194</v>
      </c>
      <c r="DQ65" s="62" t="s">
        <v>3170</v>
      </c>
      <c r="DR65" s="62"/>
      <c r="DS65" s="62"/>
      <c r="DT65" s="62"/>
      <c r="DU65" s="62"/>
      <c r="DV65" s="62" t="s">
        <v>1004</v>
      </c>
      <c r="DW65" s="62" t="s">
        <v>1004</v>
      </c>
      <c r="DX65" s="62" t="s">
        <v>1004</v>
      </c>
      <c r="DY65" s="62" t="s">
        <v>1004</v>
      </c>
      <c r="DZ65" s="62" t="s">
        <v>1004</v>
      </c>
      <c r="EA65" s="62" t="s">
        <v>1004</v>
      </c>
      <c r="EB65" s="62" t="s">
        <v>1004</v>
      </c>
      <c r="EC65" s="62" t="s">
        <v>1004</v>
      </c>
      <c r="ED65" s="62" t="s">
        <v>1004</v>
      </c>
      <c r="EE65" s="62" t="s">
        <v>1004</v>
      </c>
      <c r="EF65" s="62" t="s">
        <v>1004</v>
      </c>
      <c r="EG65" s="62" t="s">
        <v>1004</v>
      </c>
      <c r="EH65" s="62" t="s">
        <v>6026</v>
      </c>
      <c r="EI65" s="62" t="s">
        <v>6026</v>
      </c>
      <c r="EJ65" s="62" t="s">
        <v>6026</v>
      </c>
      <c r="EK65" s="62" t="s">
        <v>6026</v>
      </c>
      <c r="EL65" s="62" t="s">
        <v>6026</v>
      </c>
      <c r="EM65" s="62" t="s">
        <v>6026</v>
      </c>
      <c r="EN65" s="62" t="s">
        <v>6026</v>
      </c>
      <c r="EO65" s="62" t="s">
        <v>6026</v>
      </c>
      <c r="EP65" s="66" t="s">
        <v>8098</v>
      </c>
      <c r="EQ65" s="66" t="s">
        <v>2236</v>
      </c>
      <c r="ER65" s="66" t="s">
        <v>8098</v>
      </c>
      <c r="ES65" s="66" t="s">
        <v>2236</v>
      </c>
      <c r="ET65" s="66" t="s">
        <v>2236</v>
      </c>
      <c r="EU65" s="66" t="s">
        <v>2236</v>
      </c>
      <c r="EV65" s="66" t="s">
        <v>4343</v>
      </c>
      <c r="EW65" s="66" t="s">
        <v>4343</v>
      </c>
      <c r="EX65" s="66" t="s">
        <v>4343</v>
      </c>
      <c r="EY65" s="66" t="s">
        <v>4343</v>
      </c>
      <c r="EZ65" s="62" t="s">
        <v>598</v>
      </c>
      <c r="FA65" s="62" t="s">
        <v>598</v>
      </c>
      <c r="FB65" s="62" t="s">
        <v>3666</v>
      </c>
      <c r="FC65" s="62" t="s">
        <v>3666</v>
      </c>
      <c r="FD65" s="66" t="s">
        <v>2391</v>
      </c>
      <c r="FE65" s="66" t="s">
        <v>2391</v>
      </c>
      <c r="FF65" s="66" t="s">
        <v>4448</v>
      </c>
      <c r="FG65" s="63" t="s">
        <v>3597</v>
      </c>
      <c r="FH65" s="62"/>
      <c r="FI65" s="63" t="s">
        <v>3597</v>
      </c>
      <c r="FJ65" s="62" t="s">
        <v>452</v>
      </c>
      <c r="FK65" s="62" t="s">
        <v>488</v>
      </c>
      <c r="FL65" s="63"/>
      <c r="FM65" s="63" t="s">
        <v>1125</v>
      </c>
      <c r="FN65" s="63" t="s">
        <v>1125</v>
      </c>
      <c r="FO65" s="63" t="s">
        <v>7778</v>
      </c>
      <c r="FP65" s="63" t="s">
        <v>7778</v>
      </c>
      <c r="FQ65" s="63" t="s">
        <v>7778</v>
      </c>
      <c r="FR65" s="63" t="s">
        <v>7778</v>
      </c>
      <c r="FS65" s="63" t="s">
        <v>4001</v>
      </c>
      <c r="FT65" s="63" t="s">
        <v>2563</v>
      </c>
      <c r="FU65" s="63" t="s">
        <v>2563</v>
      </c>
      <c r="FV65" s="63" t="s">
        <v>2567</v>
      </c>
      <c r="FW65" s="62"/>
      <c r="FX65" s="62" t="s">
        <v>1540</v>
      </c>
      <c r="FY65" s="62" t="s">
        <v>1512</v>
      </c>
      <c r="FZ65" s="62" t="s">
        <v>2733</v>
      </c>
      <c r="GA65" s="62" t="s">
        <v>1315</v>
      </c>
      <c r="GB65" s="62" t="s">
        <v>1081</v>
      </c>
      <c r="GC65" s="62" t="s">
        <v>1081</v>
      </c>
      <c r="GD65" s="62" t="s">
        <v>2814</v>
      </c>
      <c r="GE65" s="62" t="s">
        <v>2814</v>
      </c>
      <c r="GF65" s="62" t="s">
        <v>2814</v>
      </c>
      <c r="GG65" s="62" t="s">
        <v>2814</v>
      </c>
      <c r="GH65" s="62" t="s">
        <v>5168</v>
      </c>
      <c r="GI65" s="62" t="s">
        <v>2814</v>
      </c>
      <c r="GJ65" s="62"/>
      <c r="GK65" s="62"/>
      <c r="GL65" s="62" t="s">
        <v>1361</v>
      </c>
      <c r="GM65" s="62" t="s">
        <v>1360</v>
      </c>
      <c r="GN65" s="62" t="s">
        <v>1360</v>
      </c>
      <c r="GO65" s="62"/>
      <c r="GP65" s="62" t="s">
        <v>1671</v>
      </c>
      <c r="GQ65" s="62" t="s">
        <v>1298</v>
      </c>
      <c r="GR65" s="62"/>
      <c r="GS65" s="62"/>
      <c r="GT65" s="62" t="s">
        <v>1125</v>
      </c>
      <c r="GU65" s="62" t="s">
        <v>1125</v>
      </c>
      <c r="GV65" s="62" t="s">
        <v>1125</v>
      </c>
      <c r="GW65" s="62" t="s">
        <v>1125</v>
      </c>
      <c r="GX65" s="62" t="s">
        <v>3445</v>
      </c>
      <c r="GY65" s="62" t="s">
        <v>3445</v>
      </c>
      <c r="GZ65" s="62" t="s">
        <v>5618</v>
      </c>
      <c r="HA65" s="67"/>
      <c r="HB65" s="67"/>
      <c r="HC65" s="62" t="s">
        <v>1125</v>
      </c>
      <c r="HD65" s="62" t="s">
        <v>1125</v>
      </c>
      <c r="HE65" s="62" t="s">
        <v>1125</v>
      </c>
      <c r="HF65" s="62" t="s">
        <v>1125</v>
      </c>
      <c r="HG65" s="62" t="s">
        <v>5888</v>
      </c>
      <c r="HH65" s="62" t="s">
        <v>5888</v>
      </c>
      <c r="HI65" s="62" t="s">
        <v>1194</v>
      </c>
      <c r="HJ65" s="62" t="s">
        <v>1194</v>
      </c>
      <c r="HK65" s="62" t="s">
        <v>527</v>
      </c>
      <c r="HL65" s="62" t="s">
        <v>527</v>
      </c>
      <c r="HM65" s="62" t="s">
        <v>3281</v>
      </c>
    </row>
    <row r="66" spans="1:221" ht="22.5" customHeight="1">
      <c r="A66" s="82" t="s">
        <v>32</v>
      </c>
      <c r="B66" s="82"/>
      <c r="C66" s="43" t="s">
        <v>25</v>
      </c>
      <c r="D66" s="42" t="s">
        <v>926</v>
      </c>
      <c r="E66" s="43" t="s">
        <v>25</v>
      </c>
      <c r="F66" s="42" t="s">
        <v>7552</v>
      </c>
      <c r="G66" s="42" t="s">
        <v>7552</v>
      </c>
      <c r="H66" s="42" t="s">
        <v>926</v>
      </c>
      <c r="I66" s="42" t="s">
        <v>7728</v>
      </c>
      <c r="J66" s="47" t="s">
        <v>67</v>
      </c>
      <c r="K66" s="42" t="s">
        <v>1598</v>
      </c>
      <c r="L66" s="42" t="s">
        <v>7728</v>
      </c>
      <c r="M66" s="42" t="s">
        <v>4194</v>
      </c>
      <c r="N66" s="42" t="s">
        <v>7728</v>
      </c>
      <c r="O66" s="42" t="s">
        <v>4194</v>
      </c>
      <c r="P66" s="53" t="s">
        <v>67</v>
      </c>
      <c r="Q66" s="43" t="s">
        <v>67</v>
      </c>
      <c r="R66" s="47" t="s">
        <v>67</v>
      </c>
      <c r="S66" s="42" t="s">
        <v>724</v>
      </c>
      <c r="T66" s="42" t="s">
        <v>724</v>
      </c>
      <c r="U66" s="42" t="s">
        <v>7729</v>
      </c>
      <c r="V66" s="42" t="s">
        <v>724</v>
      </c>
      <c r="W66" s="42" t="s">
        <v>7729</v>
      </c>
      <c r="X66" s="42" t="s">
        <v>4722</v>
      </c>
      <c r="Y66" s="42" t="s">
        <v>7729</v>
      </c>
      <c r="Z66" s="47" t="s">
        <v>25</v>
      </c>
      <c r="AA66" s="42" t="s">
        <v>1704</v>
      </c>
      <c r="AB66" s="42" t="s">
        <v>1704</v>
      </c>
      <c r="AC66" s="42" t="s">
        <v>2328</v>
      </c>
      <c r="AD66" s="42" t="s">
        <v>2328</v>
      </c>
      <c r="AE66" s="42" t="s">
        <v>2328</v>
      </c>
      <c r="AF66" s="47" t="s">
        <v>67</v>
      </c>
      <c r="AG66" s="47" t="s">
        <v>67</v>
      </c>
      <c r="AH66" s="47" t="s">
        <v>67</v>
      </c>
      <c r="AI66" s="47" t="s">
        <v>67</v>
      </c>
      <c r="AJ66" s="42" t="s">
        <v>3887</v>
      </c>
      <c r="AK66" s="42" t="s">
        <v>3887</v>
      </c>
      <c r="AL66" s="42" t="s">
        <v>7552</v>
      </c>
      <c r="AM66" s="42" t="s">
        <v>67</v>
      </c>
      <c r="AN66" s="42" t="s">
        <v>3887</v>
      </c>
      <c r="AO66" s="42" t="s">
        <v>67</v>
      </c>
      <c r="AP66" s="42" t="s">
        <v>67</v>
      </c>
      <c r="AQ66" s="47" t="s">
        <v>67</v>
      </c>
      <c r="AR66" s="42" t="s">
        <v>7362</v>
      </c>
      <c r="AS66" s="42" t="s">
        <v>7362</v>
      </c>
      <c r="AT66" s="42" t="s">
        <v>25</v>
      </c>
      <c r="AU66" s="42" t="s">
        <v>5031</v>
      </c>
      <c r="AV66" s="42" t="s">
        <v>5031</v>
      </c>
      <c r="AW66" s="42" t="s">
        <v>7801</v>
      </c>
      <c r="AX66" s="42" t="s">
        <v>7801</v>
      </c>
      <c r="AY66" s="47" t="s">
        <v>25</v>
      </c>
      <c r="AZ66" s="47" t="s">
        <v>25</v>
      </c>
      <c r="BA66" s="47" t="s">
        <v>25</v>
      </c>
      <c r="BB66" s="47" t="s">
        <v>25</v>
      </c>
      <c r="BC66" s="47" t="s">
        <v>25</v>
      </c>
      <c r="BD66" s="42" t="s">
        <v>3574</v>
      </c>
      <c r="BE66" s="47" t="s">
        <v>25</v>
      </c>
      <c r="BF66" s="47" t="s">
        <v>25</v>
      </c>
      <c r="BG66" s="42" t="s">
        <v>7801</v>
      </c>
      <c r="BH66" s="47" t="s">
        <v>67</v>
      </c>
      <c r="BI66" s="42" t="s">
        <v>724</v>
      </c>
      <c r="BJ66" s="42" t="s">
        <v>724</v>
      </c>
      <c r="BK66" s="42" t="s">
        <v>4238</v>
      </c>
      <c r="BL66" s="42" t="s">
        <v>4238</v>
      </c>
      <c r="BM66" s="42" t="s">
        <v>7801</v>
      </c>
      <c r="BN66" s="47" t="s">
        <v>67</v>
      </c>
      <c r="BO66" s="42" t="s">
        <v>7801</v>
      </c>
      <c r="BP66" s="42" t="s">
        <v>724</v>
      </c>
      <c r="BQ66" s="42" t="s">
        <v>724</v>
      </c>
      <c r="BR66" s="42" t="s">
        <v>4238</v>
      </c>
      <c r="BS66" s="42" t="s">
        <v>4238</v>
      </c>
      <c r="BT66" s="42" t="s">
        <v>724</v>
      </c>
      <c r="BU66" s="42" t="s">
        <v>724</v>
      </c>
      <c r="BV66" s="42" t="s">
        <v>4238</v>
      </c>
      <c r="BW66" s="42" t="s">
        <v>4238</v>
      </c>
      <c r="BX66" s="42" t="s">
        <v>7552</v>
      </c>
      <c r="BY66" s="42" t="s">
        <v>976</v>
      </c>
      <c r="BZ66" s="42" t="s">
        <v>976</v>
      </c>
      <c r="CA66" s="42" t="s">
        <v>7552</v>
      </c>
      <c r="CB66" s="42" t="s">
        <v>976</v>
      </c>
      <c r="CC66" s="42" t="s">
        <v>25</v>
      </c>
      <c r="CD66" s="47" t="s">
        <v>25</v>
      </c>
      <c r="CE66" s="47" t="s">
        <v>25</v>
      </c>
      <c r="CF66" s="29" t="s">
        <v>926</v>
      </c>
      <c r="CG66" s="29" t="s">
        <v>926</v>
      </c>
      <c r="CH66" s="29" t="s">
        <v>67</v>
      </c>
      <c r="CI66" s="35" t="s">
        <v>67</v>
      </c>
      <c r="CJ66" s="48" t="s">
        <v>237</v>
      </c>
      <c r="CK66" s="29" t="s">
        <v>926</v>
      </c>
      <c r="CL66" s="29" t="s">
        <v>926</v>
      </c>
      <c r="CM66" s="29" t="s">
        <v>926</v>
      </c>
      <c r="CN66" s="42" t="s">
        <v>8043</v>
      </c>
      <c r="CO66" s="42" t="s">
        <v>8043</v>
      </c>
      <c r="CP66" s="51" t="s">
        <v>1581</v>
      </c>
      <c r="CQ66" s="51" t="s">
        <v>1581</v>
      </c>
      <c r="CR66" s="51" t="s">
        <v>4416</v>
      </c>
      <c r="CS66" s="29" t="s">
        <v>25</v>
      </c>
      <c r="CT66" s="29" t="s">
        <v>25</v>
      </c>
      <c r="CU66" s="29" t="s">
        <v>25</v>
      </c>
      <c r="CV66" s="29" t="s">
        <v>25</v>
      </c>
      <c r="CW66" s="35" t="s">
        <v>67</v>
      </c>
      <c r="CX66" s="51" t="s">
        <v>976</v>
      </c>
      <c r="CY66" s="51" t="s">
        <v>976</v>
      </c>
      <c r="CZ66" s="51" t="s">
        <v>976</v>
      </c>
      <c r="DA66" s="42" t="s">
        <v>1414</v>
      </c>
      <c r="DB66" s="47" t="s">
        <v>67</v>
      </c>
      <c r="DC66" s="42" t="s">
        <v>1414</v>
      </c>
      <c r="DD66" s="47" t="s">
        <v>67</v>
      </c>
      <c r="DE66" s="42" t="s">
        <v>1414</v>
      </c>
      <c r="DF66" s="42" t="s">
        <v>1414</v>
      </c>
      <c r="DG66" s="42" t="s">
        <v>1414</v>
      </c>
      <c r="DH66" s="42" t="s">
        <v>1414</v>
      </c>
      <c r="DI66" s="47" t="s">
        <v>25</v>
      </c>
      <c r="DJ66" s="42" t="s">
        <v>976</v>
      </c>
      <c r="DK66" s="42" t="s">
        <v>976</v>
      </c>
      <c r="DL66" s="47" t="s">
        <v>2105</v>
      </c>
      <c r="DM66" s="47" t="s">
        <v>67</v>
      </c>
      <c r="DN66" s="42" t="s">
        <v>3574</v>
      </c>
      <c r="DO66" s="42" t="s">
        <v>5712</v>
      </c>
      <c r="DP66" s="42" t="s">
        <v>5712</v>
      </c>
      <c r="DQ66" s="42" t="s">
        <v>976</v>
      </c>
      <c r="DR66" s="47" t="s">
        <v>67</v>
      </c>
      <c r="DS66" s="47" t="s">
        <v>67</v>
      </c>
      <c r="DT66" s="47" t="s">
        <v>67</v>
      </c>
      <c r="DU66" s="47" t="s">
        <v>67</v>
      </c>
      <c r="DV66" s="42" t="s">
        <v>976</v>
      </c>
      <c r="DW66" s="42" t="s">
        <v>976</v>
      </c>
      <c r="DX66" s="42" t="s">
        <v>976</v>
      </c>
      <c r="DY66" s="42" t="s">
        <v>976</v>
      </c>
      <c r="DZ66" s="42" t="s">
        <v>976</v>
      </c>
      <c r="EA66" s="42" t="s">
        <v>976</v>
      </c>
      <c r="EB66" s="42" t="s">
        <v>976</v>
      </c>
      <c r="EC66" s="42" t="s">
        <v>976</v>
      </c>
      <c r="ED66" s="42" t="s">
        <v>976</v>
      </c>
      <c r="EE66" s="42" t="s">
        <v>976</v>
      </c>
      <c r="EF66" s="42" t="s">
        <v>976</v>
      </c>
      <c r="EG66" s="42" t="s">
        <v>976</v>
      </c>
      <c r="EH66" s="42" t="s">
        <v>976</v>
      </c>
      <c r="EI66" s="42" t="s">
        <v>976</v>
      </c>
      <c r="EJ66" s="42" t="s">
        <v>976</v>
      </c>
      <c r="EK66" s="42" t="s">
        <v>976</v>
      </c>
      <c r="EL66" s="42" t="s">
        <v>7552</v>
      </c>
      <c r="EM66" s="42" t="s">
        <v>7552</v>
      </c>
      <c r="EN66" s="42" t="s">
        <v>7552</v>
      </c>
      <c r="EO66" s="42" t="s">
        <v>7552</v>
      </c>
      <c r="EP66" s="42" t="s">
        <v>7801</v>
      </c>
      <c r="EQ66" s="42" t="s">
        <v>2238</v>
      </c>
      <c r="ER66" s="42" t="s">
        <v>7801</v>
      </c>
      <c r="ES66" s="42" t="s">
        <v>2238</v>
      </c>
      <c r="ET66" s="42" t="s">
        <v>2238</v>
      </c>
      <c r="EU66" s="42" t="s">
        <v>2238</v>
      </c>
      <c r="EV66" s="42" t="s">
        <v>2238</v>
      </c>
      <c r="EW66" s="42" t="s">
        <v>2238</v>
      </c>
      <c r="EX66" s="42" t="s">
        <v>2238</v>
      </c>
      <c r="EY66" s="42" t="s">
        <v>2238</v>
      </c>
      <c r="EZ66" s="43" t="s">
        <v>600</v>
      </c>
      <c r="FA66" s="43" t="s">
        <v>600</v>
      </c>
      <c r="FB66" s="43" t="s">
        <v>600</v>
      </c>
      <c r="FC66" s="43" t="s">
        <v>600</v>
      </c>
      <c r="FD66" s="47" t="s">
        <v>67</v>
      </c>
      <c r="FE66" s="47" t="s">
        <v>67</v>
      </c>
      <c r="FF66" s="42" t="s">
        <v>976</v>
      </c>
      <c r="FG66" s="42" t="s">
        <v>25</v>
      </c>
      <c r="FH66" s="47" t="s">
        <v>25</v>
      </c>
      <c r="FI66" s="42" t="s">
        <v>25</v>
      </c>
      <c r="FJ66" s="47" t="s">
        <v>25</v>
      </c>
      <c r="FK66" s="43" t="s">
        <v>487</v>
      </c>
      <c r="FL66" s="47" t="s">
        <v>67</v>
      </c>
      <c r="FM66" s="42" t="s">
        <v>976</v>
      </c>
      <c r="FN66" s="42" t="s">
        <v>976</v>
      </c>
      <c r="FO66" s="42" t="s">
        <v>7552</v>
      </c>
      <c r="FP66" s="42" t="s">
        <v>7552</v>
      </c>
      <c r="FQ66" s="42" t="s">
        <v>7552</v>
      </c>
      <c r="FR66" s="42" t="s">
        <v>7552</v>
      </c>
      <c r="FS66" s="42" t="s">
        <v>976</v>
      </c>
      <c r="FT66" s="47" t="s">
        <v>25</v>
      </c>
      <c r="FU66" s="47" t="s">
        <v>25</v>
      </c>
      <c r="FV66" s="47" t="s">
        <v>67</v>
      </c>
      <c r="FW66" s="47" t="s">
        <v>67</v>
      </c>
      <c r="FX66" s="42" t="s">
        <v>1511</v>
      </c>
      <c r="FY66" s="42" t="s">
        <v>1511</v>
      </c>
      <c r="FZ66" s="42" t="s">
        <v>2732</v>
      </c>
      <c r="GA66" s="47" t="s">
        <v>25</v>
      </c>
      <c r="GB66" s="42" t="s">
        <v>976</v>
      </c>
      <c r="GC66" s="42" t="s">
        <v>976</v>
      </c>
      <c r="GD66" s="42" t="s">
        <v>2805</v>
      </c>
      <c r="GE66" s="42" t="s">
        <v>2805</v>
      </c>
      <c r="GF66" s="42" t="s">
        <v>2805</v>
      </c>
      <c r="GG66" s="42" t="s">
        <v>2805</v>
      </c>
      <c r="GH66" s="42" t="s">
        <v>2805</v>
      </c>
      <c r="GI66" s="42" t="s">
        <v>2805</v>
      </c>
      <c r="GJ66" s="47" t="s">
        <v>67</v>
      </c>
      <c r="GK66" s="47" t="s">
        <v>67</v>
      </c>
      <c r="GL66" s="47" t="s">
        <v>67</v>
      </c>
      <c r="GM66" s="47" t="s">
        <v>67</v>
      </c>
      <c r="GN66" s="47" t="s">
        <v>67</v>
      </c>
      <c r="GO66" s="47" t="s">
        <v>67</v>
      </c>
      <c r="GP66" s="42" t="s">
        <v>976</v>
      </c>
      <c r="GQ66" s="42" t="s">
        <v>976</v>
      </c>
      <c r="GR66" s="47" t="s">
        <v>25</v>
      </c>
      <c r="GS66" s="42" t="s">
        <v>225</v>
      </c>
      <c r="GT66" s="42" t="s">
        <v>976</v>
      </c>
      <c r="GU66" s="42" t="s">
        <v>976</v>
      </c>
      <c r="GV66" s="42" t="s">
        <v>976</v>
      </c>
      <c r="GW66" s="42" t="s">
        <v>976</v>
      </c>
      <c r="GX66" s="42" t="s">
        <v>25</v>
      </c>
      <c r="GY66" s="42" t="s">
        <v>25</v>
      </c>
      <c r="GZ66" s="42" t="s">
        <v>25</v>
      </c>
      <c r="HA66" s="47" t="s">
        <v>67</v>
      </c>
      <c r="HB66" s="47" t="s">
        <v>67</v>
      </c>
      <c r="HC66" s="42" t="s">
        <v>976</v>
      </c>
      <c r="HD66" s="42" t="s">
        <v>976</v>
      </c>
      <c r="HE66" s="42" t="s">
        <v>976</v>
      </c>
      <c r="HF66" s="42" t="s">
        <v>976</v>
      </c>
      <c r="HG66" s="42" t="s">
        <v>7802</v>
      </c>
      <c r="HH66" s="42" t="s">
        <v>7802</v>
      </c>
      <c r="HI66" s="42" t="s">
        <v>976</v>
      </c>
      <c r="HJ66" s="42" t="s">
        <v>976</v>
      </c>
      <c r="HK66" s="43" t="s">
        <v>67</v>
      </c>
      <c r="HL66" s="43" t="s">
        <v>976</v>
      </c>
      <c r="HM66" s="42" t="s">
        <v>976</v>
      </c>
    </row>
    <row r="67" spans="1:221" ht="11.25" customHeight="1">
      <c r="A67" s="86" t="s">
        <v>435</v>
      </c>
      <c r="B67" s="86"/>
      <c r="C67" s="63" t="s">
        <v>25</v>
      </c>
      <c r="D67" s="62" t="s">
        <v>5503</v>
      </c>
      <c r="E67" s="63" t="s">
        <v>25</v>
      </c>
      <c r="F67" s="62" t="s">
        <v>6271</v>
      </c>
      <c r="G67" s="62" t="s">
        <v>6202</v>
      </c>
      <c r="H67" s="62" t="s">
        <v>5503</v>
      </c>
      <c r="I67" s="62" t="s">
        <v>6326</v>
      </c>
      <c r="J67" s="62"/>
      <c r="K67" s="62" t="s">
        <v>1602</v>
      </c>
      <c r="L67" s="62" t="s">
        <v>6326</v>
      </c>
      <c r="M67" s="62" t="s">
        <v>1602</v>
      </c>
      <c r="N67" s="62" t="s">
        <v>6326</v>
      </c>
      <c r="O67" s="62" t="s">
        <v>1602</v>
      </c>
      <c r="P67" s="63"/>
      <c r="Q67" s="63" t="s">
        <v>685</v>
      </c>
      <c r="R67" s="63"/>
      <c r="S67" s="63" t="s">
        <v>725</v>
      </c>
      <c r="T67" s="62" t="s">
        <v>4721</v>
      </c>
      <c r="U67" s="63" t="s">
        <v>6414</v>
      </c>
      <c r="V67" s="62" t="s">
        <v>4721</v>
      </c>
      <c r="W67" s="63" t="s">
        <v>6414</v>
      </c>
      <c r="X67" s="62" t="s">
        <v>4721</v>
      </c>
      <c r="Y67" s="63" t="s">
        <v>6414</v>
      </c>
      <c r="Z67" s="63" t="s">
        <v>25</v>
      </c>
      <c r="AA67" s="63" t="s">
        <v>1763</v>
      </c>
      <c r="AB67" s="63" t="s">
        <v>1763</v>
      </c>
      <c r="AC67" s="63" t="s">
        <v>2327</v>
      </c>
      <c r="AD67" s="63" t="s">
        <v>2327</v>
      </c>
      <c r="AE67" s="63" t="s">
        <v>2327</v>
      </c>
      <c r="AF67" s="63" t="s">
        <v>1952</v>
      </c>
      <c r="AG67" s="63"/>
      <c r="AH67" s="63"/>
      <c r="AI67" s="63"/>
      <c r="AJ67" s="63" t="s">
        <v>3886</v>
      </c>
      <c r="AK67" s="63" t="s">
        <v>3886</v>
      </c>
      <c r="AL67" s="62" t="s">
        <v>6271</v>
      </c>
      <c r="AM67" s="63" t="s">
        <v>5252</v>
      </c>
      <c r="AN67" s="63" t="s">
        <v>5825</v>
      </c>
      <c r="AO67" s="62" t="s">
        <v>6867</v>
      </c>
      <c r="AP67" s="63" t="s">
        <v>5253</v>
      </c>
      <c r="AQ67" s="63" t="s">
        <v>1107</v>
      </c>
      <c r="AR67" s="63" t="s">
        <v>6971</v>
      </c>
      <c r="AS67" s="63"/>
      <c r="AT67" s="63"/>
      <c r="AU67" s="63" t="s">
        <v>3351</v>
      </c>
      <c r="AV67" s="63" t="s">
        <v>3351</v>
      </c>
      <c r="AW67" s="63" t="s">
        <v>5030</v>
      </c>
      <c r="AX67" s="63" t="s">
        <v>5030</v>
      </c>
      <c r="AY67" s="63" t="s">
        <v>25</v>
      </c>
      <c r="AZ67" s="63" t="s">
        <v>25</v>
      </c>
      <c r="BA67" s="63" t="s">
        <v>25</v>
      </c>
      <c r="BB67" s="63" t="s">
        <v>25</v>
      </c>
      <c r="BC67" s="63" t="s">
        <v>25</v>
      </c>
      <c r="BD67" s="63" t="s">
        <v>3742</v>
      </c>
      <c r="BE67" s="62"/>
      <c r="BF67" s="62" t="s">
        <v>25</v>
      </c>
      <c r="BG67" s="63" t="s">
        <v>2729</v>
      </c>
      <c r="BH67" s="62"/>
      <c r="BI67" s="62" t="s">
        <v>797</v>
      </c>
      <c r="BJ67" s="62" t="s">
        <v>797</v>
      </c>
      <c r="BK67" s="62" t="s">
        <v>2729</v>
      </c>
      <c r="BL67" s="63" t="s">
        <v>2729</v>
      </c>
      <c r="BM67" s="63" t="s">
        <v>2729</v>
      </c>
      <c r="BN67" s="62"/>
      <c r="BO67" s="63" t="s">
        <v>2729</v>
      </c>
      <c r="BP67" s="62" t="s">
        <v>846</v>
      </c>
      <c r="BQ67" s="62" t="s">
        <v>846</v>
      </c>
      <c r="BR67" s="62" t="s">
        <v>2729</v>
      </c>
      <c r="BS67" s="63" t="s">
        <v>2729</v>
      </c>
      <c r="BT67" s="62" t="s">
        <v>901</v>
      </c>
      <c r="BU67" s="62" t="s">
        <v>901</v>
      </c>
      <c r="BV67" s="62" t="s">
        <v>2729</v>
      </c>
      <c r="BW67" s="63" t="s">
        <v>2729</v>
      </c>
      <c r="BX67" s="63" t="s">
        <v>7216</v>
      </c>
      <c r="BY67" s="63" t="s">
        <v>4041</v>
      </c>
      <c r="BZ67" s="63" t="s">
        <v>4041</v>
      </c>
      <c r="CA67" s="63" t="s">
        <v>7216</v>
      </c>
      <c r="CB67" s="63" t="s">
        <v>4041</v>
      </c>
      <c r="CC67" s="63" t="s">
        <v>25</v>
      </c>
      <c r="CD67" s="63" t="s">
        <v>25</v>
      </c>
      <c r="CE67" s="62"/>
      <c r="CF67" s="64" t="s">
        <v>5057</v>
      </c>
      <c r="CG67" s="64" t="s">
        <v>5057</v>
      </c>
      <c r="CH67" s="64"/>
      <c r="CI67" s="64"/>
      <c r="CJ67" s="64"/>
      <c r="CK67" s="64" t="s">
        <v>4945</v>
      </c>
      <c r="CL67" s="64" t="s">
        <v>4945</v>
      </c>
      <c r="CM67" s="64" t="s">
        <v>4945</v>
      </c>
      <c r="CN67" s="63" t="s">
        <v>8044</v>
      </c>
      <c r="CO67" s="63" t="s">
        <v>8044</v>
      </c>
      <c r="CP67" s="64" t="s">
        <v>1584</v>
      </c>
      <c r="CQ67" s="64" t="s">
        <v>1584</v>
      </c>
      <c r="CR67" s="64" t="s">
        <v>4417</v>
      </c>
      <c r="CS67" s="64"/>
      <c r="CT67" s="64" t="s">
        <v>25</v>
      </c>
      <c r="CU67" s="64" t="s">
        <v>25</v>
      </c>
      <c r="CV67" s="64" t="s">
        <v>25</v>
      </c>
      <c r="CW67" s="65"/>
      <c r="CX67" s="64" t="s">
        <v>975</v>
      </c>
      <c r="CY67" s="64" t="s">
        <v>975</v>
      </c>
      <c r="CZ67" s="64" t="s">
        <v>975</v>
      </c>
      <c r="DA67" s="62" t="s">
        <v>1413</v>
      </c>
      <c r="DB67" s="62"/>
      <c r="DC67" s="62" t="s">
        <v>1413</v>
      </c>
      <c r="DD67" s="62"/>
      <c r="DE67" s="62" t="s">
        <v>1413</v>
      </c>
      <c r="DF67" s="62" t="s">
        <v>1413</v>
      </c>
      <c r="DG67" s="62" t="s">
        <v>1413</v>
      </c>
      <c r="DH67" s="62" t="s">
        <v>1413</v>
      </c>
      <c r="DI67" s="62" t="s">
        <v>25</v>
      </c>
      <c r="DJ67" s="62" t="s">
        <v>1821</v>
      </c>
      <c r="DK67" s="62" t="s">
        <v>1821</v>
      </c>
      <c r="DL67" s="62" t="s">
        <v>3518</v>
      </c>
      <c r="DM67" s="62"/>
      <c r="DN67" s="62" t="s">
        <v>3532</v>
      </c>
      <c r="DO67" s="62" t="s">
        <v>3768</v>
      </c>
      <c r="DP67" s="62" t="s">
        <v>3768</v>
      </c>
      <c r="DQ67" s="62" t="s">
        <v>3161</v>
      </c>
      <c r="DR67" s="62"/>
      <c r="DS67" s="62"/>
      <c r="DT67" s="62"/>
      <c r="DU67" s="62"/>
      <c r="DV67" s="62" t="s">
        <v>1002</v>
      </c>
      <c r="DW67" s="62" t="s">
        <v>1002</v>
      </c>
      <c r="DX67" s="62" t="s">
        <v>1002</v>
      </c>
      <c r="DY67" s="62" t="s">
        <v>1002</v>
      </c>
      <c r="DZ67" s="62" t="s">
        <v>1002</v>
      </c>
      <c r="EA67" s="62" t="s">
        <v>1002</v>
      </c>
      <c r="EB67" s="62" t="s">
        <v>1002</v>
      </c>
      <c r="EC67" s="62" t="s">
        <v>1002</v>
      </c>
      <c r="ED67" s="62" t="s">
        <v>1002</v>
      </c>
      <c r="EE67" s="62" t="s">
        <v>1002</v>
      </c>
      <c r="EF67" s="62" t="s">
        <v>1002</v>
      </c>
      <c r="EG67" s="62" t="s">
        <v>1002</v>
      </c>
      <c r="EH67" s="62" t="s">
        <v>6022</v>
      </c>
      <c r="EI67" s="62" t="s">
        <v>6022</v>
      </c>
      <c r="EJ67" s="62" t="s">
        <v>6022</v>
      </c>
      <c r="EK67" s="62" t="s">
        <v>6022</v>
      </c>
      <c r="EL67" s="62" t="s">
        <v>6022</v>
      </c>
      <c r="EM67" s="62" t="s">
        <v>6022</v>
      </c>
      <c r="EN67" s="62" t="s">
        <v>6022</v>
      </c>
      <c r="EO67" s="62" t="s">
        <v>6022</v>
      </c>
      <c r="EP67" s="66" t="s">
        <v>8099</v>
      </c>
      <c r="EQ67" s="66" t="s">
        <v>2237</v>
      </c>
      <c r="ER67" s="66" t="s">
        <v>8099</v>
      </c>
      <c r="ES67" s="66" t="s">
        <v>2237</v>
      </c>
      <c r="ET67" s="66" t="s">
        <v>2237</v>
      </c>
      <c r="EU67" s="66" t="s">
        <v>2237</v>
      </c>
      <c r="EV67" s="66" t="s">
        <v>4344</v>
      </c>
      <c r="EW67" s="66" t="s">
        <v>4344</v>
      </c>
      <c r="EX67" s="66" t="s">
        <v>4344</v>
      </c>
      <c r="EY67" s="66" t="s">
        <v>4344</v>
      </c>
      <c r="EZ67" s="62" t="s">
        <v>599</v>
      </c>
      <c r="FA67" s="62" t="s">
        <v>599</v>
      </c>
      <c r="FB67" s="62" t="s">
        <v>3667</v>
      </c>
      <c r="FC67" s="62" t="s">
        <v>3667</v>
      </c>
      <c r="FD67" s="66" t="s">
        <v>2390</v>
      </c>
      <c r="FE67" s="66" t="s">
        <v>2390</v>
      </c>
      <c r="FF67" s="66" t="s">
        <v>2390</v>
      </c>
      <c r="FG67" s="66" t="s">
        <v>25</v>
      </c>
      <c r="FH67" s="62"/>
      <c r="FI67" s="66" t="s">
        <v>25</v>
      </c>
      <c r="FJ67" s="62"/>
      <c r="FK67" s="62" t="s">
        <v>486</v>
      </c>
      <c r="FL67" s="63"/>
      <c r="FM67" s="63" t="s">
        <v>1124</v>
      </c>
      <c r="FN67" s="63" t="s">
        <v>1124</v>
      </c>
      <c r="FO67" s="63" t="s">
        <v>1124</v>
      </c>
      <c r="FP67" s="63" t="s">
        <v>1124</v>
      </c>
      <c r="FQ67" s="63" t="s">
        <v>1124</v>
      </c>
      <c r="FR67" s="63" t="s">
        <v>1124</v>
      </c>
      <c r="FS67" s="63" t="s">
        <v>3973</v>
      </c>
      <c r="FT67" s="63" t="s">
        <v>25</v>
      </c>
      <c r="FU67" s="63" t="s">
        <v>25</v>
      </c>
      <c r="FV67" s="63" t="s">
        <v>2562</v>
      </c>
      <c r="FW67" s="62"/>
      <c r="FX67" s="62" t="s">
        <v>1541</v>
      </c>
      <c r="FY67" s="62" t="s">
        <v>1510</v>
      </c>
      <c r="FZ67" s="62" t="s">
        <v>2731</v>
      </c>
      <c r="GA67" s="62" t="s">
        <v>25</v>
      </c>
      <c r="GB67" s="62" t="s">
        <v>1080</v>
      </c>
      <c r="GC67" s="62" t="s">
        <v>1080</v>
      </c>
      <c r="GD67" s="62" t="s">
        <v>2804</v>
      </c>
      <c r="GE67" s="62" t="s">
        <v>2808</v>
      </c>
      <c r="GF67" s="62" t="s">
        <v>2804</v>
      </c>
      <c r="GG67" s="62" t="s">
        <v>2808</v>
      </c>
      <c r="GH67" s="62" t="s">
        <v>5169</v>
      </c>
      <c r="GI67" s="62" t="s">
        <v>5169</v>
      </c>
      <c r="GJ67" s="62"/>
      <c r="GK67" s="62"/>
      <c r="GL67" s="62" t="s">
        <v>1361</v>
      </c>
      <c r="GM67" s="62" t="s">
        <v>1360</v>
      </c>
      <c r="GN67" s="62" t="s">
        <v>1360</v>
      </c>
      <c r="GO67" s="62"/>
      <c r="GP67" s="62" t="s">
        <v>1672</v>
      </c>
      <c r="GQ67" s="62" t="s">
        <v>1292</v>
      </c>
      <c r="GR67" s="62"/>
      <c r="GS67" s="62"/>
      <c r="GT67" s="62" t="s">
        <v>1124</v>
      </c>
      <c r="GU67" s="62" t="s">
        <v>1124</v>
      </c>
      <c r="GV67" s="62" t="s">
        <v>1124</v>
      </c>
      <c r="GW67" s="62" t="s">
        <v>1124</v>
      </c>
      <c r="GX67" s="62" t="s">
        <v>25</v>
      </c>
      <c r="GY67" s="62" t="s">
        <v>25</v>
      </c>
      <c r="GZ67" s="62" t="s">
        <v>25</v>
      </c>
      <c r="HA67" s="67"/>
      <c r="HB67" s="67"/>
      <c r="HC67" s="62" t="s">
        <v>1124</v>
      </c>
      <c r="HD67" s="62" t="s">
        <v>1124</v>
      </c>
      <c r="HE67" s="62" t="s">
        <v>1124</v>
      </c>
      <c r="HF67" s="62" t="s">
        <v>1124</v>
      </c>
      <c r="HG67" s="62" t="s">
        <v>5886</v>
      </c>
      <c r="HH67" s="62" t="s">
        <v>5886</v>
      </c>
      <c r="HI67" s="62" t="s">
        <v>2562</v>
      </c>
      <c r="HJ67" s="62" t="s">
        <v>2562</v>
      </c>
      <c r="HK67" s="62" t="s">
        <v>526</v>
      </c>
      <c r="HL67" s="62" t="s">
        <v>526</v>
      </c>
      <c r="HM67" s="62" t="s">
        <v>3280</v>
      </c>
    </row>
    <row r="68" spans="1:221" ht="22.5" customHeight="1">
      <c r="A68" s="82" t="s">
        <v>39</v>
      </c>
      <c r="B68" s="82"/>
      <c r="C68" s="47" t="s">
        <v>25</v>
      </c>
      <c r="D68" s="47" t="s">
        <v>25</v>
      </c>
      <c r="E68" s="47" t="s">
        <v>25</v>
      </c>
      <c r="F68" s="47" t="s">
        <v>67</v>
      </c>
      <c r="G68" s="47" t="s">
        <v>25</v>
      </c>
      <c r="H68" s="47" t="s">
        <v>25</v>
      </c>
      <c r="I68" s="47" t="s">
        <v>67</v>
      </c>
      <c r="J68" s="47" t="s">
        <v>25</v>
      </c>
      <c r="K68" s="47" t="s">
        <v>25</v>
      </c>
      <c r="L68" s="47" t="s">
        <v>67</v>
      </c>
      <c r="M68" s="47" t="s">
        <v>25</v>
      </c>
      <c r="N68" s="47" t="s">
        <v>67</v>
      </c>
      <c r="O68" s="47" t="s">
        <v>25</v>
      </c>
      <c r="P68" s="53" t="s">
        <v>25</v>
      </c>
      <c r="Q68" s="43" t="s">
        <v>25</v>
      </c>
      <c r="R68" s="47" t="s">
        <v>25</v>
      </c>
      <c r="S68" s="47" t="s">
        <v>25</v>
      </c>
      <c r="T68" s="47" t="s">
        <v>67</v>
      </c>
      <c r="U68" s="47" t="s">
        <v>67</v>
      </c>
      <c r="V68" s="43" t="s">
        <v>67</v>
      </c>
      <c r="W68" s="47" t="s">
        <v>67</v>
      </c>
      <c r="X68" s="47" t="s">
        <v>67</v>
      </c>
      <c r="Y68" s="47" t="s">
        <v>67</v>
      </c>
      <c r="Z68" s="47" t="s">
        <v>25</v>
      </c>
      <c r="AA68" s="47" t="s">
        <v>67</v>
      </c>
      <c r="AB68" s="47" t="s">
        <v>25</v>
      </c>
      <c r="AC68" s="42" t="s">
        <v>25</v>
      </c>
      <c r="AD68" s="42" t="s">
        <v>25</v>
      </c>
      <c r="AE68" s="42" t="s">
        <v>25</v>
      </c>
      <c r="AF68" s="47" t="s">
        <v>25</v>
      </c>
      <c r="AG68" s="47" t="s">
        <v>67</v>
      </c>
      <c r="AH68" s="47" t="s">
        <v>67</v>
      </c>
      <c r="AI68" s="47" t="s">
        <v>67</v>
      </c>
      <c r="AJ68" s="47" t="s">
        <v>25</v>
      </c>
      <c r="AK68" s="47" t="s">
        <v>25</v>
      </c>
      <c r="AL68" s="47" t="s">
        <v>67</v>
      </c>
      <c r="AM68" s="47" t="s">
        <v>67</v>
      </c>
      <c r="AN68" s="47" t="s">
        <v>67</v>
      </c>
      <c r="AO68" s="47" t="s">
        <v>67</v>
      </c>
      <c r="AP68" s="47" t="s">
        <v>67</v>
      </c>
      <c r="AQ68" s="47" t="s">
        <v>4590</v>
      </c>
      <c r="AR68" s="47" t="s">
        <v>67</v>
      </c>
      <c r="AS68" s="47" t="s">
        <v>25</v>
      </c>
      <c r="AT68" s="47" t="s">
        <v>25</v>
      </c>
      <c r="AU68" s="42" t="s">
        <v>25</v>
      </c>
      <c r="AV68" s="42" t="s">
        <v>25</v>
      </c>
      <c r="AW68" s="47" t="s">
        <v>67</v>
      </c>
      <c r="AX68" s="47" t="s">
        <v>67</v>
      </c>
      <c r="AY68" s="47" t="s">
        <v>25</v>
      </c>
      <c r="AZ68" s="47" t="s">
        <v>25</v>
      </c>
      <c r="BA68" s="47" t="s">
        <v>25</v>
      </c>
      <c r="BB68" s="47" t="s">
        <v>25</v>
      </c>
      <c r="BC68" s="47" t="s">
        <v>25</v>
      </c>
      <c r="BD68" s="47" t="s">
        <v>25</v>
      </c>
      <c r="BE68" s="47" t="s">
        <v>25</v>
      </c>
      <c r="BF68" s="47" t="s">
        <v>25</v>
      </c>
      <c r="BG68" s="47" t="s">
        <v>25</v>
      </c>
      <c r="BH68" s="47" t="s">
        <v>25</v>
      </c>
      <c r="BI68" s="47" t="s">
        <v>25</v>
      </c>
      <c r="BJ68" s="47" t="s">
        <v>25</v>
      </c>
      <c r="BK68" s="47" t="s">
        <v>25</v>
      </c>
      <c r="BL68" s="47" t="s">
        <v>25</v>
      </c>
      <c r="BM68" s="47" t="s">
        <v>67</v>
      </c>
      <c r="BN68" s="47" t="s">
        <v>25</v>
      </c>
      <c r="BO68" s="47" t="s">
        <v>67</v>
      </c>
      <c r="BP68" s="47" t="s">
        <v>25</v>
      </c>
      <c r="BQ68" s="47" t="s">
        <v>25</v>
      </c>
      <c r="BR68" s="47" t="s">
        <v>67</v>
      </c>
      <c r="BS68" s="47" t="s">
        <v>67</v>
      </c>
      <c r="BT68" s="47" t="s">
        <v>25</v>
      </c>
      <c r="BU68" s="47" t="s">
        <v>25</v>
      </c>
      <c r="BV68" s="47" t="s">
        <v>67</v>
      </c>
      <c r="BW68" s="47" t="s">
        <v>67</v>
      </c>
      <c r="BX68" s="47" t="s">
        <v>25</v>
      </c>
      <c r="BY68" s="47" t="s">
        <v>25</v>
      </c>
      <c r="BZ68" s="47" t="s">
        <v>25</v>
      </c>
      <c r="CA68" s="47" t="s">
        <v>67</v>
      </c>
      <c r="CB68" s="47" t="s">
        <v>25</v>
      </c>
      <c r="CC68" s="47" t="s">
        <v>25</v>
      </c>
      <c r="CD68" s="47" t="s">
        <v>25</v>
      </c>
      <c r="CE68" s="47" t="s">
        <v>25</v>
      </c>
      <c r="CF68" s="29" t="s">
        <v>67</v>
      </c>
      <c r="CG68" s="29" t="s">
        <v>67</v>
      </c>
      <c r="CH68" s="29" t="s">
        <v>25</v>
      </c>
      <c r="CI68" s="35" t="s">
        <v>25</v>
      </c>
      <c r="CJ68" s="48" t="s">
        <v>25</v>
      </c>
      <c r="CK68" s="29" t="s">
        <v>67</v>
      </c>
      <c r="CL68" s="29" t="s">
        <v>67</v>
      </c>
      <c r="CM68" s="29" t="s">
        <v>67</v>
      </c>
      <c r="CN68" s="47" t="s">
        <v>25</v>
      </c>
      <c r="CO68" s="47" t="s">
        <v>25</v>
      </c>
      <c r="CP68" s="48" t="s">
        <v>25</v>
      </c>
      <c r="CQ68" s="48" t="s">
        <v>25</v>
      </c>
      <c r="CR68" s="48" t="s">
        <v>25</v>
      </c>
      <c r="CS68" s="29" t="s">
        <v>25</v>
      </c>
      <c r="CT68" s="29" t="s">
        <v>25</v>
      </c>
      <c r="CU68" s="29" t="s">
        <v>25</v>
      </c>
      <c r="CV68" s="29" t="s">
        <v>25</v>
      </c>
      <c r="CW68" s="35" t="s">
        <v>25</v>
      </c>
      <c r="CX68" s="29" t="s">
        <v>25</v>
      </c>
      <c r="CY68" s="29" t="s">
        <v>25</v>
      </c>
      <c r="CZ68" s="29" t="s">
        <v>25</v>
      </c>
      <c r="DA68" s="47" t="s">
        <v>67</v>
      </c>
      <c r="DB68" s="47" t="s">
        <v>67</v>
      </c>
      <c r="DC68" s="47" t="s">
        <v>67</v>
      </c>
      <c r="DD68" s="47" t="s">
        <v>67</v>
      </c>
      <c r="DE68" s="47" t="s">
        <v>67</v>
      </c>
      <c r="DF68" s="47" t="s">
        <v>67</v>
      </c>
      <c r="DG68" s="47" t="s">
        <v>67</v>
      </c>
      <c r="DH68" s="47" t="s">
        <v>67</v>
      </c>
      <c r="DI68" s="47" t="s">
        <v>25</v>
      </c>
      <c r="DJ68" s="47" t="s">
        <v>25</v>
      </c>
      <c r="DK68" s="47" t="s">
        <v>25</v>
      </c>
      <c r="DL68" s="47" t="s">
        <v>67</v>
      </c>
      <c r="DM68" s="47" t="s">
        <v>67</v>
      </c>
      <c r="DN68" s="47" t="s">
        <v>67</v>
      </c>
      <c r="DO68" s="47" t="s">
        <v>67</v>
      </c>
      <c r="DP68" s="47" t="s">
        <v>67</v>
      </c>
      <c r="DQ68" s="43" t="s">
        <v>25</v>
      </c>
      <c r="DR68" s="47" t="s">
        <v>25</v>
      </c>
      <c r="DS68" s="47" t="s">
        <v>25</v>
      </c>
      <c r="DT68" s="47" t="s">
        <v>25</v>
      </c>
      <c r="DU68" s="47" t="s">
        <v>25</v>
      </c>
      <c r="DV68" s="47" t="s">
        <v>25</v>
      </c>
      <c r="DW68" s="47" t="s">
        <v>25</v>
      </c>
      <c r="DX68" s="47" t="s">
        <v>25</v>
      </c>
      <c r="DY68" s="47" t="s">
        <v>25</v>
      </c>
      <c r="DZ68" s="47" t="s">
        <v>67</v>
      </c>
      <c r="EA68" s="47" t="s">
        <v>67</v>
      </c>
      <c r="EB68" s="47" t="s">
        <v>67</v>
      </c>
      <c r="EC68" s="47" t="s">
        <v>67</v>
      </c>
      <c r="ED68" s="47" t="s">
        <v>67</v>
      </c>
      <c r="EE68" s="47" t="s">
        <v>67</v>
      </c>
      <c r="EF68" s="47" t="s">
        <v>67</v>
      </c>
      <c r="EG68" s="47" t="s">
        <v>67</v>
      </c>
      <c r="EH68" s="47" t="s">
        <v>67</v>
      </c>
      <c r="EI68" s="47" t="s">
        <v>67</v>
      </c>
      <c r="EJ68" s="47" t="s">
        <v>67</v>
      </c>
      <c r="EK68" s="47" t="s">
        <v>67</v>
      </c>
      <c r="EL68" s="47" t="s">
        <v>67</v>
      </c>
      <c r="EM68" s="47" t="s">
        <v>67</v>
      </c>
      <c r="EN68" s="47" t="s">
        <v>67</v>
      </c>
      <c r="EO68" s="47" t="s">
        <v>67</v>
      </c>
      <c r="EP68" s="47" t="s">
        <v>67</v>
      </c>
      <c r="EQ68" s="47" t="s">
        <v>25</v>
      </c>
      <c r="ER68" s="47" t="s">
        <v>67</v>
      </c>
      <c r="ES68" s="47" t="s">
        <v>25</v>
      </c>
      <c r="ET68" s="42" t="s">
        <v>25</v>
      </c>
      <c r="EU68" s="42" t="s">
        <v>25</v>
      </c>
      <c r="EV68" s="47" t="s">
        <v>25</v>
      </c>
      <c r="EW68" s="47" t="s">
        <v>25</v>
      </c>
      <c r="EX68" s="42" t="s">
        <v>25</v>
      </c>
      <c r="EY68" s="42" t="s">
        <v>25</v>
      </c>
      <c r="EZ68" s="43" t="s">
        <v>25</v>
      </c>
      <c r="FA68" s="43" t="s">
        <v>25</v>
      </c>
      <c r="FB68" s="43" t="s">
        <v>25</v>
      </c>
      <c r="FC68" s="43" t="s">
        <v>25</v>
      </c>
      <c r="FD68" s="47" t="s">
        <v>67</v>
      </c>
      <c r="FE68" s="47" t="s">
        <v>67</v>
      </c>
      <c r="FF68" s="47" t="s">
        <v>67</v>
      </c>
      <c r="FG68" s="42" t="s">
        <v>25</v>
      </c>
      <c r="FH68" s="47" t="s">
        <v>25</v>
      </c>
      <c r="FI68" s="42" t="s">
        <v>25</v>
      </c>
      <c r="FJ68" s="47" t="s">
        <v>25</v>
      </c>
      <c r="FK68" s="43" t="s">
        <v>25</v>
      </c>
      <c r="FL68" s="47" t="s">
        <v>67</v>
      </c>
      <c r="FM68" s="47" t="s">
        <v>67</v>
      </c>
      <c r="FN68" s="47" t="s">
        <v>67</v>
      </c>
      <c r="FO68" s="47" t="s">
        <v>67</v>
      </c>
      <c r="FP68" s="47" t="s">
        <v>67</v>
      </c>
      <c r="FQ68" s="47" t="s">
        <v>67</v>
      </c>
      <c r="FR68" s="47" t="s">
        <v>67</v>
      </c>
      <c r="FS68" s="42" t="s">
        <v>25</v>
      </c>
      <c r="FT68" s="47" t="s">
        <v>67</v>
      </c>
      <c r="FU68" s="47" t="s">
        <v>25</v>
      </c>
      <c r="FV68" s="47" t="s">
        <v>67</v>
      </c>
      <c r="FW68" s="47" t="s">
        <v>25</v>
      </c>
      <c r="FX68" s="47" t="s">
        <v>25</v>
      </c>
      <c r="FY68" s="47" t="s">
        <v>25</v>
      </c>
      <c r="FZ68" s="47" t="s">
        <v>67</v>
      </c>
      <c r="GA68" s="47" t="s">
        <v>25</v>
      </c>
      <c r="GB68" s="47" t="s">
        <v>25</v>
      </c>
      <c r="GC68" s="47" t="s">
        <v>25</v>
      </c>
      <c r="GD68" s="47" t="s">
        <v>25</v>
      </c>
      <c r="GE68" s="47" t="s">
        <v>25</v>
      </c>
      <c r="GF68" s="47" t="s">
        <v>25</v>
      </c>
      <c r="GG68" s="47" t="s">
        <v>25</v>
      </c>
      <c r="GH68" s="47" t="s">
        <v>25</v>
      </c>
      <c r="GI68" s="47" t="s">
        <v>25</v>
      </c>
      <c r="GJ68" s="47" t="s">
        <v>25</v>
      </c>
      <c r="GK68" s="47" t="s">
        <v>25</v>
      </c>
      <c r="GL68" s="47" t="s">
        <v>25</v>
      </c>
      <c r="GM68" s="47" t="s">
        <v>25</v>
      </c>
      <c r="GN68" s="47" t="s">
        <v>67</v>
      </c>
      <c r="GO68" s="47" t="s">
        <v>25</v>
      </c>
      <c r="GP68" s="42" t="s">
        <v>25</v>
      </c>
      <c r="GQ68" s="47" t="s">
        <v>25</v>
      </c>
      <c r="GR68" s="47" t="s">
        <v>25</v>
      </c>
      <c r="GS68" s="47" t="s">
        <v>67</v>
      </c>
      <c r="GT68" s="47" t="s">
        <v>67</v>
      </c>
      <c r="GU68" s="47" t="s">
        <v>67</v>
      </c>
      <c r="GV68" s="47" t="s">
        <v>25</v>
      </c>
      <c r="GW68" s="47" t="s">
        <v>67</v>
      </c>
      <c r="GX68" s="47" t="s">
        <v>25</v>
      </c>
      <c r="GY68" s="47" t="s">
        <v>25</v>
      </c>
      <c r="GZ68" s="47" t="s">
        <v>25</v>
      </c>
      <c r="HA68" s="47" t="s">
        <v>67</v>
      </c>
      <c r="HB68" s="47" t="s">
        <v>67</v>
      </c>
      <c r="HC68" s="47" t="s">
        <v>67</v>
      </c>
      <c r="HD68" s="47" t="s">
        <v>67</v>
      </c>
      <c r="HE68" s="47" t="s">
        <v>67</v>
      </c>
      <c r="HF68" s="47" t="s">
        <v>67</v>
      </c>
      <c r="HG68" s="47" t="s">
        <v>67</v>
      </c>
      <c r="HH68" s="47" t="s">
        <v>67</v>
      </c>
      <c r="HI68" s="43" t="s">
        <v>25</v>
      </c>
      <c r="HJ68" s="43" t="s">
        <v>25</v>
      </c>
      <c r="HK68" s="43" t="s">
        <v>25</v>
      </c>
      <c r="HL68" s="43" t="s">
        <v>25</v>
      </c>
      <c r="HM68" s="47" t="s">
        <v>25</v>
      </c>
    </row>
    <row r="69" spans="1:221" ht="11.25" customHeight="1">
      <c r="A69" s="86" t="s">
        <v>435</v>
      </c>
      <c r="B69" s="86"/>
      <c r="C69" s="62" t="s">
        <v>25</v>
      </c>
      <c r="D69" s="62" t="s">
        <v>25</v>
      </c>
      <c r="E69" s="62" t="s">
        <v>25</v>
      </c>
      <c r="F69" s="62" t="s">
        <v>6271</v>
      </c>
      <c r="G69" s="62" t="s">
        <v>25</v>
      </c>
      <c r="H69" s="62" t="s">
        <v>25</v>
      </c>
      <c r="I69" s="62" t="s">
        <v>6327</v>
      </c>
      <c r="J69" s="62"/>
      <c r="K69" s="62" t="s">
        <v>25</v>
      </c>
      <c r="L69" s="62" t="s">
        <v>6327</v>
      </c>
      <c r="M69" s="62" t="s">
        <v>25</v>
      </c>
      <c r="N69" s="62" t="s">
        <v>6327</v>
      </c>
      <c r="O69" s="62" t="s">
        <v>25</v>
      </c>
      <c r="P69" s="63"/>
      <c r="Q69" s="63" t="s">
        <v>25</v>
      </c>
      <c r="R69" s="63"/>
      <c r="S69" s="63" t="s">
        <v>25</v>
      </c>
      <c r="T69" s="62" t="s">
        <v>4721</v>
      </c>
      <c r="U69" s="63" t="s">
        <v>6414</v>
      </c>
      <c r="V69" s="62" t="s">
        <v>4721</v>
      </c>
      <c r="W69" s="63" t="s">
        <v>6414</v>
      </c>
      <c r="X69" s="62" t="s">
        <v>4721</v>
      </c>
      <c r="Y69" s="63" t="s">
        <v>6414</v>
      </c>
      <c r="Z69" s="63" t="s">
        <v>25</v>
      </c>
      <c r="AA69" s="63" t="s">
        <v>1707</v>
      </c>
      <c r="AB69" s="63" t="s">
        <v>25</v>
      </c>
      <c r="AC69" s="63" t="s">
        <v>25</v>
      </c>
      <c r="AD69" s="63" t="s">
        <v>25</v>
      </c>
      <c r="AE69" s="63" t="s">
        <v>25</v>
      </c>
      <c r="AF69" s="63" t="s">
        <v>25</v>
      </c>
      <c r="AG69" s="63" t="s">
        <v>1974</v>
      </c>
      <c r="AH69" s="63" t="s">
        <v>2007</v>
      </c>
      <c r="AI69" s="63"/>
      <c r="AJ69" s="63" t="s">
        <v>25</v>
      </c>
      <c r="AK69" s="63" t="s">
        <v>25</v>
      </c>
      <c r="AL69" s="62" t="s">
        <v>6271</v>
      </c>
      <c r="AM69" s="63" t="s">
        <v>5253</v>
      </c>
      <c r="AN69" s="63" t="s">
        <v>5832</v>
      </c>
      <c r="AO69" s="62" t="s">
        <v>6868</v>
      </c>
      <c r="AP69" s="63" t="s">
        <v>5253</v>
      </c>
      <c r="AQ69" s="63"/>
      <c r="AR69" s="63" t="s">
        <v>6972</v>
      </c>
      <c r="AS69" s="63"/>
      <c r="AT69" s="63"/>
      <c r="AU69" s="63" t="s">
        <v>25</v>
      </c>
      <c r="AV69" s="63" t="s">
        <v>25</v>
      </c>
      <c r="AW69" s="63" t="s">
        <v>5137</v>
      </c>
      <c r="AX69" s="63" t="s">
        <v>5137</v>
      </c>
      <c r="AY69" s="63" t="s">
        <v>25</v>
      </c>
      <c r="AZ69" s="63" t="s">
        <v>25</v>
      </c>
      <c r="BA69" s="63" t="s">
        <v>25</v>
      </c>
      <c r="BB69" s="63" t="s">
        <v>25</v>
      </c>
      <c r="BC69" s="63" t="s">
        <v>25</v>
      </c>
      <c r="BD69" s="63" t="s">
        <v>25</v>
      </c>
      <c r="BE69" s="62"/>
      <c r="BF69" s="62" t="s">
        <v>25</v>
      </c>
      <c r="BG69" s="63" t="s">
        <v>25</v>
      </c>
      <c r="BH69" s="62"/>
      <c r="BI69" s="62" t="s">
        <v>25</v>
      </c>
      <c r="BJ69" s="62" t="s">
        <v>25</v>
      </c>
      <c r="BK69" s="62" t="s">
        <v>25</v>
      </c>
      <c r="BL69" s="63" t="s">
        <v>25</v>
      </c>
      <c r="BM69" s="63" t="s">
        <v>2731</v>
      </c>
      <c r="BN69" s="62"/>
      <c r="BO69" s="63" t="s">
        <v>2731</v>
      </c>
      <c r="BP69" s="62" t="s">
        <v>25</v>
      </c>
      <c r="BQ69" s="62" t="s">
        <v>25</v>
      </c>
      <c r="BR69" s="62" t="s">
        <v>2731</v>
      </c>
      <c r="BS69" s="63" t="s">
        <v>2731</v>
      </c>
      <c r="BT69" s="62" t="s">
        <v>25</v>
      </c>
      <c r="BU69" s="62" t="s">
        <v>25</v>
      </c>
      <c r="BV69" s="62" t="s">
        <v>2731</v>
      </c>
      <c r="BW69" s="63" t="s">
        <v>2731</v>
      </c>
      <c r="BX69" s="63" t="s">
        <v>25</v>
      </c>
      <c r="BY69" s="63" t="s">
        <v>25</v>
      </c>
      <c r="BZ69" s="63" t="s">
        <v>25</v>
      </c>
      <c r="CA69" s="63" t="s">
        <v>7219</v>
      </c>
      <c r="CB69" s="63" t="s">
        <v>25</v>
      </c>
      <c r="CC69" s="63" t="s">
        <v>25</v>
      </c>
      <c r="CD69" s="63" t="s">
        <v>25</v>
      </c>
      <c r="CE69" s="62"/>
      <c r="CF69" s="64" t="s">
        <v>5058</v>
      </c>
      <c r="CG69" s="64" t="s">
        <v>5040</v>
      </c>
      <c r="CH69" s="64"/>
      <c r="CI69" s="64"/>
      <c r="CJ69" s="64"/>
      <c r="CK69" s="64" t="s">
        <v>4946</v>
      </c>
      <c r="CL69" s="64" t="s">
        <v>4946</v>
      </c>
      <c r="CM69" s="64" t="s">
        <v>4946</v>
      </c>
      <c r="CN69" s="63" t="s">
        <v>25</v>
      </c>
      <c r="CO69" s="63" t="s">
        <v>25</v>
      </c>
      <c r="CP69" s="64" t="s">
        <v>25</v>
      </c>
      <c r="CQ69" s="64" t="s">
        <v>25</v>
      </c>
      <c r="CR69" s="64" t="s">
        <v>25</v>
      </c>
      <c r="CS69" s="64"/>
      <c r="CT69" s="64" t="s">
        <v>25</v>
      </c>
      <c r="CU69" s="64" t="s">
        <v>25</v>
      </c>
      <c r="CV69" s="64" t="s">
        <v>25</v>
      </c>
      <c r="CW69" s="65"/>
      <c r="CX69" s="64" t="s">
        <v>25</v>
      </c>
      <c r="CY69" s="64" t="s">
        <v>25</v>
      </c>
      <c r="CZ69" s="64" t="s">
        <v>25</v>
      </c>
      <c r="DA69" s="62" t="s">
        <v>1416</v>
      </c>
      <c r="DB69" s="62"/>
      <c r="DC69" s="62" t="s">
        <v>1416</v>
      </c>
      <c r="DD69" s="62"/>
      <c r="DE69" s="62" t="s">
        <v>1416</v>
      </c>
      <c r="DF69" s="62" t="s">
        <v>1416</v>
      </c>
      <c r="DG69" s="62" t="s">
        <v>1416</v>
      </c>
      <c r="DH69" s="62" t="s">
        <v>1416</v>
      </c>
      <c r="DI69" s="62" t="s">
        <v>25</v>
      </c>
      <c r="DJ69" s="62" t="s">
        <v>25</v>
      </c>
      <c r="DK69" s="62" t="s">
        <v>25</v>
      </c>
      <c r="DL69" s="62" t="s">
        <v>3529</v>
      </c>
      <c r="DM69" s="62"/>
      <c r="DN69" s="62" t="s">
        <v>3529</v>
      </c>
      <c r="DO69" s="62" t="s">
        <v>1194</v>
      </c>
      <c r="DP69" s="62" t="s">
        <v>1194</v>
      </c>
      <c r="DQ69" s="62" t="s">
        <v>25</v>
      </c>
      <c r="DR69" s="62"/>
      <c r="DS69" s="62"/>
      <c r="DT69" s="62"/>
      <c r="DU69" s="62"/>
      <c r="DV69" s="62" t="s">
        <v>25</v>
      </c>
      <c r="DW69" s="62" t="s">
        <v>25</v>
      </c>
      <c r="DX69" s="62" t="s">
        <v>25</v>
      </c>
      <c r="DY69" s="62" t="s">
        <v>25</v>
      </c>
      <c r="DZ69" s="62" t="s">
        <v>5463</v>
      </c>
      <c r="EA69" s="62" t="s">
        <v>5463</v>
      </c>
      <c r="EB69" s="62" t="s">
        <v>5463</v>
      </c>
      <c r="EC69" s="62" t="s">
        <v>5463</v>
      </c>
      <c r="ED69" s="62" t="s">
        <v>5463</v>
      </c>
      <c r="EE69" s="62" t="s">
        <v>5463</v>
      </c>
      <c r="EF69" s="62" t="s">
        <v>5463</v>
      </c>
      <c r="EG69" s="62" t="s">
        <v>5463</v>
      </c>
      <c r="EH69" s="62" t="s">
        <v>6027</v>
      </c>
      <c r="EI69" s="62" t="s">
        <v>6027</v>
      </c>
      <c r="EJ69" s="62" t="s">
        <v>6027</v>
      </c>
      <c r="EK69" s="62" t="s">
        <v>6027</v>
      </c>
      <c r="EL69" s="62" t="s">
        <v>6027</v>
      </c>
      <c r="EM69" s="62" t="s">
        <v>6027</v>
      </c>
      <c r="EN69" s="62" t="s">
        <v>6027</v>
      </c>
      <c r="EO69" s="62" t="s">
        <v>6027</v>
      </c>
      <c r="EP69" s="66" t="s">
        <v>8100</v>
      </c>
      <c r="EQ69" s="66"/>
      <c r="ER69" s="66" t="s">
        <v>8100</v>
      </c>
      <c r="ES69" s="66"/>
      <c r="ET69" s="66" t="s">
        <v>25</v>
      </c>
      <c r="EU69" s="66" t="s">
        <v>25</v>
      </c>
      <c r="EV69" s="66" t="s">
        <v>25</v>
      </c>
      <c r="EW69" s="66" t="s">
        <v>25</v>
      </c>
      <c r="EX69" s="66" t="s">
        <v>25</v>
      </c>
      <c r="EY69" s="66" t="s">
        <v>25</v>
      </c>
      <c r="EZ69" s="62" t="s">
        <v>25</v>
      </c>
      <c r="FA69" s="62" t="s">
        <v>25</v>
      </c>
      <c r="FB69" s="62" t="s">
        <v>25</v>
      </c>
      <c r="FC69" s="62" t="s">
        <v>25</v>
      </c>
      <c r="FD69" s="66" t="s">
        <v>2394</v>
      </c>
      <c r="FE69" s="66" t="s">
        <v>2394</v>
      </c>
      <c r="FF69" s="66" t="s">
        <v>4449</v>
      </c>
      <c r="FG69" s="66" t="s">
        <v>25</v>
      </c>
      <c r="FH69" s="62"/>
      <c r="FI69" s="66" t="s">
        <v>25</v>
      </c>
      <c r="FJ69" s="62"/>
      <c r="FK69" s="62" t="s">
        <v>25</v>
      </c>
      <c r="FL69" s="63"/>
      <c r="FM69" s="63" t="s">
        <v>1126</v>
      </c>
      <c r="FN69" s="63" t="s">
        <v>1126</v>
      </c>
      <c r="FO69" s="63" t="s">
        <v>1126</v>
      </c>
      <c r="FP69" s="63" t="s">
        <v>1126</v>
      </c>
      <c r="FQ69" s="63" t="s">
        <v>1126</v>
      </c>
      <c r="FR69" s="63" t="s">
        <v>1126</v>
      </c>
      <c r="FS69" s="63" t="s">
        <v>25</v>
      </c>
      <c r="FT69" s="63" t="s">
        <v>2567</v>
      </c>
      <c r="FU69" s="63" t="s">
        <v>25</v>
      </c>
      <c r="FV69" s="63" t="s">
        <v>2571</v>
      </c>
      <c r="FW69" s="62"/>
      <c r="FX69" s="62" t="s">
        <v>25</v>
      </c>
      <c r="FY69" s="62" t="s">
        <v>25</v>
      </c>
      <c r="FZ69" s="62" t="s">
        <v>2733</v>
      </c>
      <c r="GA69" s="62" t="s">
        <v>25</v>
      </c>
      <c r="GB69" s="62" t="s">
        <v>25</v>
      </c>
      <c r="GC69" s="62" t="s">
        <v>25</v>
      </c>
      <c r="GD69" s="62"/>
      <c r="GE69" s="62"/>
      <c r="GF69" s="62" t="s">
        <v>25</v>
      </c>
      <c r="GG69" s="62" t="s">
        <v>25</v>
      </c>
      <c r="GH69" s="62" t="s">
        <v>25</v>
      </c>
      <c r="GI69" s="62" t="s">
        <v>25</v>
      </c>
      <c r="GJ69" s="62"/>
      <c r="GK69" s="62"/>
      <c r="GL69" s="62" t="s">
        <v>25</v>
      </c>
      <c r="GM69" s="62" t="s">
        <v>25</v>
      </c>
      <c r="GN69" s="62" t="s">
        <v>25</v>
      </c>
      <c r="GO69" s="62"/>
      <c r="GP69" s="62" t="s">
        <v>25</v>
      </c>
      <c r="GQ69" s="62" t="s">
        <v>25</v>
      </c>
      <c r="GR69" s="62"/>
      <c r="GS69" s="62"/>
      <c r="GT69" s="62" t="s">
        <v>1126</v>
      </c>
      <c r="GU69" s="62" t="s">
        <v>1178</v>
      </c>
      <c r="GV69" s="62" t="s">
        <v>25</v>
      </c>
      <c r="GW69" s="62" t="s">
        <v>1126</v>
      </c>
      <c r="GX69" s="62" t="s">
        <v>25</v>
      </c>
      <c r="GY69" s="62" t="s">
        <v>25</v>
      </c>
      <c r="GZ69" s="62" t="s">
        <v>25</v>
      </c>
      <c r="HA69" s="67"/>
      <c r="HB69" s="67"/>
      <c r="HC69" s="62" t="s">
        <v>1126</v>
      </c>
      <c r="HD69" s="62" t="s">
        <v>1126</v>
      </c>
      <c r="HE69" s="62" t="s">
        <v>1126</v>
      </c>
      <c r="HF69" s="62" t="s">
        <v>1126</v>
      </c>
      <c r="HG69" s="62" t="s">
        <v>5887</v>
      </c>
      <c r="HH69" s="62" t="s">
        <v>5887</v>
      </c>
      <c r="HI69" s="62" t="s">
        <v>25</v>
      </c>
      <c r="HJ69" s="62" t="s">
        <v>25</v>
      </c>
      <c r="HK69" s="62" t="s">
        <v>25</v>
      </c>
      <c r="HL69" s="62" t="s">
        <v>25</v>
      </c>
      <c r="HM69" s="62" t="s">
        <v>25</v>
      </c>
    </row>
    <row r="70" spans="1:221" ht="22.5" customHeight="1">
      <c r="A70" s="44" t="s">
        <v>1936</v>
      </c>
      <c r="B70" s="9"/>
      <c r="C70" s="42" t="s">
        <v>25</v>
      </c>
      <c r="D70" s="42" t="s">
        <v>25</v>
      </c>
      <c r="E70" s="42" t="s">
        <v>5130</v>
      </c>
      <c r="F70" s="42" t="s">
        <v>67</v>
      </c>
      <c r="G70" s="42" t="s">
        <v>5130</v>
      </c>
      <c r="H70" s="42" t="s">
        <v>25</v>
      </c>
      <c r="I70" s="42" t="s">
        <v>5130</v>
      </c>
      <c r="J70" s="127"/>
      <c r="K70" s="42" t="s">
        <v>25</v>
      </c>
      <c r="L70" s="42" t="s">
        <v>5130</v>
      </c>
      <c r="M70" s="42" t="s">
        <v>25</v>
      </c>
      <c r="N70" s="42" t="s">
        <v>5130</v>
      </c>
      <c r="O70" s="42" t="s">
        <v>25</v>
      </c>
      <c r="P70" s="116"/>
      <c r="Q70" s="42" t="s">
        <v>25</v>
      </c>
      <c r="R70" s="127"/>
      <c r="S70" s="42" t="s">
        <v>25</v>
      </c>
      <c r="T70" s="47" t="s">
        <v>25</v>
      </c>
      <c r="U70" s="42" t="s">
        <v>25</v>
      </c>
      <c r="V70" s="42" t="s">
        <v>25</v>
      </c>
      <c r="W70" s="42" t="s">
        <v>6485</v>
      </c>
      <c r="X70" s="42" t="s">
        <v>25</v>
      </c>
      <c r="Y70" s="42" t="s">
        <v>6443</v>
      </c>
      <c r="Z70" s="127"/>
      <c r="AA70" s="127"/>
      <c r="AB70" s="127"/>
      <c r="AC70" s="42" t="s">
        <v>25</v>
      </c>
      <c r="AD70" s="42" t="s">
        <v>25</v>
      </c>
      <c r="AE70" s="42" t="s">
        <v>25</v>
      </c>
      <c r="AF70" s="42" t="s">
        <v>25</v>
      </c>
      <c r="AG70" s="42" t="s">
        <v>67</v>
      </c>
      <c r="AH70" s="42" t="s">
        <v>67</v>
      </c>
      <c r="AI70" s="42" t="s">
        <v>4590</v>
      </c>
      <c r="AJ70" s="47" t="s">
        <v>25</v>
      </c>
      <c r="AK70" s="47" t="s">
        <v>25</v>
      </c>
      <c r="AL70" s="42" t="s">
        <v>67</v>
      </c>
      <c r="AM70" s="47" t="s">
        <v>67</v>
      </c>
      <c r="AN70" s="42" t="s">
        <v>25</v>
      </c>
      <c r="AO70" s="47" t="s">
        <v>25</v>
      </c>
      <c r="AP70" s="47" t="s">
        <v>67</v>
      </c>
      <c r="AQ70" s="47" t="s">
        <v>4590</v>
      </c>
      <c r="AR70" s="47" t="s">
        <v>91</v>
      </c>
      <c r="AS70" s="47" t="s">
        <v>25</v>
      </c>
      <c r="AT70" s="47" t="s">
        <v>25</v>
      </c>
      <c r="AU70" s="42" t="s">
        <v>25</v>
      </c>
      <c r="AV70" s="42" t="s">
        <v>25</v>
      </c>
      <c r="AW70" s="42" t="s">
        <v>25</v>
      </c>
      <c r="AX70" s="42" t="s">
        <v>25</v>
      </c>
      <c r="AY70" s="42" t="s">
        <v>25</v>
      </c>
      <c r="AZ70" s="42" t="s">
        <v>25</v>
      </c>
      <c r="BA70" s="42" t="s">
        <v>25</v>
      </c>
      <c r="BB70" s="42" t="s">
        <v>25</v>
      </c>
      <c r="BC70" s="42" t="s">
        <v>25</v>
      </c>
      <c r="BD70" s="42" t="s">
        <v>25</v>
      </c>
      <c r="BE70" s="127"/>
      <c r="BF70" s="42" t="s">
        <v>25</v>
      </c>
      <c r="BG70" s="42" t="s">
        <v>25</v>
      </c>
      <c r="BH70" s="127"/>
      <c r="BI70" s="42" t="s">
        <v>25</v>
      </c>
      <c r="BJ70" s="42" t="s">
        <v>25</v>
      </c>
      <c r="BK70" s="42" t="s">
        <v>25</v>
      </c>
      <c r="BL70" s="42" t="s">
        <v>25</v>
      </c>
      <c r="BM70" s="42" t="s">
        <v>25</v>
      </c>
      <c r="BN70" s="127"/>
      <c r="BO70" s="42" t="s">
        <v>25</v>
      </c>
      <c r="BP70" s="42" t="s">
        <v>25</v>
      </c>
      <c r="BQ70" s="42" t="s">
        <v>25</v>
      </c>
      <c r="BR70" s="42" t="s">
        <v>25</v>
      </c>
      <c r="BS70" s="42" t="s">
        <v>25</v>
      </c>
      <c r="BT70" s="42" t="s">
        <v>25</v>
      </c>
      <c r="BU70" s="42" t="s">
        <v>25</v>
      </c>
      <c r="BV70" s="42" t="s">
        <v>25</v>
      </c>
      <c r="BW70" s="42" t="s">
        <v>25</v>
      </c>
      <c r="BX70" s="42" t="s">
        <v>67</v>
      </c>
      <c r="BY70" s="43" t="s">
        <v>4069</v>
      </c>
      <c r="BZ70" s="43" t="s">
        <v>4069</v>
      </c>
      <c r="CA70" s="42" t="s">
        <v>67</v>
      </c>
      <c r="CB70" s="43" t="s">
        <v>4069</v>
      </c>
      <c r="CC70" s="42" t="s">
        <v>67</v>
      </c>
      <c r="CD70" s="43" t="s">
        <v>4069</v>
      </c>
      <c r="CE70" s="127"/>
      <c r="CF70" s="42" t="s">
        <v>25</v>
      </c>
      <c r="CG70" s="42" t="s">
        <v>25</v>
      </c>
      <c r="CH70" s="133"/>
      <c r="CI70" s="129"/>
      <c r="CJ70" s="129"/>
      <c r="CK70" s="42" t="s">
        <v>25</v>
      </c>
      <c r="CL70" s="42" t="s">
        <v>25</v>
      </c>
      <c r="CM70" s="42" t="s">
        <v>25</v>
      </c>
      <c r="CN70" s="42" t="s">
        <v>5597</v>
      </c>
      <c r="CO70" s="42" t="s">
        <v>5597</v>
      </c>
      <c r="CP70" s="42" t="s">
        <v>2113</v>
      </c>
      <c r="CQ70" s="42" t="s">
        <v>2113</v>
      </c>
      <c r="CR70" s="42" t="s">
        <v>5597</v>
      </c>
      <c r="CS70" s="133"/>
      <c r="CT70" s="42" t="s">
        <v>25</v>
      </c>
      <c r="CU70" s="42" t="s">
        <v>25</v>
      </c>
      <c r="CV70" s="42" t="s">
        <v>25</v>
      </c>
      <c r="CW70" s="129"/>
      <c r="CX70" s="42" t="s">
        <v>25</v>
      </c>
      <c r="CY70" s="42" t="s">
        <v>25</v>
      </c>
      <c r="CZ70" s="42" t="s">
        <v>25</v>
      </c>
      <c r="DA70" s="42" t="s">
        <v>25</v>
      </c>
      <c r="DB70" s="127"/>
      <c r="DC70" s="42" t="s">
        <v>25</v>
      </c>
      <c r="DD70" s="127"/>
      <c r="DE70" s="42" t="s">
        <v>25</v>
      </c>
      <c r="DF70" s="42" t="s">
        <v>25</v>
      </c>
      <c r="DG70" s="42" t="s">
        <v>67</v>
      </c>
      <c r="DH70" s="42" t="s">
        <v>67</v>
      </c>
      <c r="DI70" s="127"/>
      <c r="DJ70" s="127"/>
      <c r="DK70" s="127"/>
      <c r="DL70" s="42" t="s">
        <v>25</v>
      </c>
      <c r="DM70" s="42" t="s">
        <v>25</v>
      </c>
      <c r="DN70" s="42" t="s">
        <v>25</v>
      </c>
      <c r="DO70" s="42" t="s">
        <v>25</v>
      </c>
      <c r="DP70" s="42" t="s">
        <v>25</v>
      </c>
      <c r="DQ70" s="43" t="s">
        <v>25</v>
      </c>
      <c r="DR70" s="127"/>
      <c r="DS70" s="127"/>
      <c r="DT70" s="127"/>
      <c r="DU70" s="127"/>
      <c r="DV70" s="42" t="s">
        <v>67</v>
      </c>
      <c r="DW70" s="42" t="s">
        <v>67</v>
      </c>
      <c r="DX70" s="42" t="s">
        <v>67</v>
      </c>
      <c r="DY70" s="42" t="s">
        <v>67</v>
      </c>
      <c r="DZ70" s="42" t="s">
        <v>67</v>
      </c>
      <c r="EA70" s="42" t="s">
        <v>67</v>
      </c>
      <c r="EB70" s="42" t="s">
        <v>67</v>
      </c>
      <c r="EC70" s="42" t="s">
        <v>67</v>
      </c>
      <c r="ED70" s="42" t="s">
        <v>67</v>
      </c>
      <c r="EE70" s="42" t="s">
        <v>67</v>
      </c>
      <c r="EF70" s="42" t="s">
        <v>67</v>
      </c>
      <c r="EG70" s="42" t="s">
        <v>67</v>
      </c>
      <c r="EH70" s="42" t="s">
        <v>67</v>
      </c>
      <c r="EI70" s="42" t="s">
        <v>67</v>
      </c>
      <c r="EJ70" s="42" t="s">
        <v>67</v>
      </c>
      <c r="EK70" s="42" t="s">
        <v>67</v>
      </c>
      <c r="EL70" s="42" t="s">
        <v>67</v>
      </c>
      <c r="EM70" s="42" t="s">
        <v>67</v>
      </c>
      <c r="EN70" s="42" t="s">
        <v>67</v>
      </c>
      <c r="EO70" s="42" t="s">
        <v>67</v>
      </c>
      <c r="EP70" s="42" t="s">
        <v>8102</v>
      </c>
      <c r="EQ70" s="42" t="s">
        <v>25</v>
      </c>
      <c r="ER70" s="42" t="s">
        <v>8102</v>
      </c>
      <c r="ES70" s="42" t="s">
        <v>25</v>
      </c>
      <c r="ET70" s="42" t="s">
        <v>25</v>
      </c>
      <c r="EU70" s="42" t="s">
        <v>25</v>
      </c>
      <c r="EV70" s="42" t="s">
        <v>25</v>
      </c>
      <c r="EW70" s="42" t="s">
        <v>25</v>
      </c>
      <c r="EX70" s="42" t="s">
        <v>25</v>
      </c>
      <c r="EY70" s="42" t="s">
        <v>25</v>
      </c>
      <c r="EZ70" s="42" t="s">
        <v>25</v>
      </c>
      <c r="FA70" s="42" t="s">
        <v>25</v>
      </c>
      <c r="FB70" s="42" t="s">
        <v>25</v>
      </c>
      <c r="FC70" s="42" t="s">
        <v>25</v>
      </c>
      <c r="FD70" s="42" t="s">
        <v>67</v>
      </c>
      <c r="FE70" s="42" t="s">
        <v>67</v>
      </c>
      <c r="FF70" s="42" t="s">
        <v>67</v>
      </c>
      <c r="FG70" s="42" t="s">
        <v>25</v>
      </c>
      <c r="FH70" s="115"/>
      <c r="FI70" s="47" t="s">
        <v>25</v>
      </c>
      <c r="FJ70" s="127"/>
      <c r="FK70" s="42" t="s">
        <v>25</v>
      </c>
      <c r="FL70" s="127"/>
      <c r="FM70" s="42" t="s">
        <v>25</v>
      </c>
      <c r="FN70" s="42" t="s">
        <v>25</v>
      </c>
      <c r="FO70" s="42" t="s">
        <v>25</v>
      </c>
      <c r="FP70" s="42" t="s">
        <v>25</v>
      </c>
      <c r="FQ70" s="42" t="s">
        <v>25</v>
      </c>
      <c r="FR70" s="42" t="s">
        <v>25</v>
      </c>
      <c r="FS70" s="42" t="s">
        <v>25</v>
      </c>
      <c r="FT70" s="42" t="s">
        <v>25</v>
      </c>
      <c r="FU70" s="42" t="s">
        <v>25</v>
      </c>
      <c r="FV70" s="42" t="s">
        <v>25</v>
      </c>
      <c r="FW70" s="127"/>
      <c r="FX70" s="47" t="s">
        <v>25</v>
      </c>
      <c r="FY70" s="42" t="s">
        <v>2691</v>
      </c>
      <c r="FZ70" s="42" t="s">
        <v>25</v>
      </c>
      <c r="GA70" s="127"/>
      <c r="GB70" s="47" t="s">
        <v>25</v>
      </c>
      <c r="GC70" s="47" t="s">
        <v>25</v>
      </c>
      <c r="GD70" s="47" t="s">
        <v>25</v>
      </c>
      <c r="GE70" s="47" t="s">
        <v>25</v>
      </c>
      <c r="GF70" s="47" t="s">
        <v>25</v>
      </c>
      <c r="GG70" s="47" t="s">
        <v>25</v>
      </c>
      <c r="GH70" s="47" t="s">
        <v>25</v>
      </c>
      <c r="GI70" s="47" t="s">
        <v>25</v>
      </c>
      <c r="GJ70" s="127"/>
      <c r="GK70" s="127"/>
      <c r="GL70" s="47" t="s">
        <v>25</v>
      </c>
      <c r="GM70" s="47" t="s">
        <v>25</v>
      </c>
      <c r="GN70" s="47" t="s">
        <v>25</v>
      </c>
      <c r="GO70" s="127"/>
      <c r="GP70" s="47" t="s">
        <v>25</v>
      </c>
      <c r="GQ70" s="47" t="s">
        <v>25</v>
      </c>
      <c r="GR70" s="127"/>
      <c r="GS70" s="127"/>
      <c r="GT70" s="47" t="s">
        <v>25</v>
      </c>
      <c r="GU70" s="47" t="s">
        <v>25</v>
      </c>
      <c r="GV70" s="47" t="s">
        <v>25</v>
      </c>
      <c r="GW70" s="47" t="s">
        <v>25</v>
      </c>
      <c r="GX70" s="47" t="s">
        <v>25</v>
      </c>
      <c r="GY70" s="47" t="s">
        <v>25</v>
      </c>
      <c r="GZ70" s="47" t="s">
        <v>25</v>
      </c>
      <c r="HA70" s="127"/>
      <c r="HB70" s="127"/>
      <c r="HC70" s="47" t="s">
        <v>25</v>
      </c>
      <c r="HD70" s="47" t="s">
        <v>25</v>
      </c>
      <c r="HE70" s="42" t="s">
        <v>4595</v>
      </c>
      <c r="HF70" s="42" t="s">
        <v>4595</v>
      </c>
      <c r="HG70" s="47" t="s">
        <v>67</v>
      </c>
      <c r="HH70" s="47" t="s">
        <v>67</v>
      </c>
      <c r="HI70" s="43" t="s">
        <v>25</v>
      </c>
      <c r="HJ70" s="43" t="s">
        <v>25</v>
      </c>
      <c r="HK70" s="116"/>
      <c r="HL70" s="42" t="s">
        <v>25</v>
      </c>
      <c r="HM70" s="47" t="s">
        <v>25</v>
      </c>
    </row>
    <row r="71" spans="1:221" ht="11.25" customHeight="1">
      <c r="A71" s="86" t="s">
        <v>435</v>
      </c>
      <c r="B71" s="86"/>
      <c r="C71" s="62" t="s">
        <v>4235</v>
      </c>
      <c r="D71" s="62" t="s">
        <v>4235</v>
      </c>
      <c r="E71" s="62" t="s">
        <v>6153</v>
      </c>
      <c r="F71" s="62" t="s">
        <v>6272</v>
      </c>
      <c r="G71" s="62" t="s">
        <v>6204</v>
      </c>
      <c r="H71" s="62" t="s">
        <v>4235</v>
      </c>
      <c r="I71" s="62" t="s">
        <v>6328</v>
      </c>
      <c r="J71" s="62"/>
      <c r="K71" s="62" t="s">
        <v>1891</v>
      </c>
      <c r="L71" s="62" t="s">
        <v>6328</v>
      </c>
      <c r="M71" s="62" t="s">
        <v>1891</v>
      </c>
      <c r="N71" s="62" t="s">
        <v>6328</v>
      </c>
      <c r="O71" s="62" t="s">
        <v>1891</v>
      </c>
      <c r="P71" s="63"/>
      <c r="Q71" s="63" t="s">
        <v>683</v>
      </c>
      <c r="R71" s="63"/>
      <c r="S71" s="63" t="s">
        <v>738</v>
      </c>
      <c r="T71" s="62" t="s">
        <v>4721</v>
      </c>
      <c r="U71" s="63" t="s">
        <v>6414</v>
      </c>
      <c r="V71" s="62" t="s">
        <v>4721</v>
      </c>
      <c r="W71" s="63" t="s">
        <v>6425</v>
      </c>
      <c r="X71" s="62" t="s">
        <v>4721</v>
      </c>
      <c r="Y71" s="63" t="s">
        <v>6425</v>
      </c>
      <c r="Z71" s="63"/>
      <c r="AA71" s="63"/>
      <c r="AB71" s="63"/>
      <c r="AC71" s="63" t="s">
        <v>2330</v>
      </c>
      <c r="AD71" s="63" t="s">
        <v>2330</v>
      </c>
      <c r="AE71" s="63" t="s">
        <v>2330</v>
      </c>
      <c r="AF71" s="63" t="s">
        <v>1951</v>
      </c>
      <c r="AG71" s="63" t="s">
        <v>2005</v>
      </c>
      <c r="AH71" s="63" t="s">
        <v>2006</v>
      </c>
      <c r="AI71" s="63"/>
      <c r="AJ71" s="63" t="s">
        <v>3891</v>
      </c>
      <c r="AK71" s="63" t="s">
        <v>3891</v>
      </c>
      <c r="AL71" s="62" t="s">
        <v>6272</v>
      </c>
      <c r="AM71" s="63" t="s">
        <v>5255</v>
      </c>
      <c r="AN71" s="63"/>
      <c r="AO71" s="62" t="s">
        <v>6870</v>
      </c>
      <c r="AP71" s="63" t="s">
        <v>5255</v>
      </c>
      <c r="AQ71" s="63"/>
      <c r="AR71" s="63" t="s">
        <v>6973</v>
      </c>
      <c r="AS71" s="63"/>
      <c r="AT71" s="63"/>
      <c r="AU71" s="63" t="s">
        <v>3368</v>
      </c>
      <c r="AV71" s="63" t="s">
        <v>3368</v>
      </c>
      <c r="AW71" s="63" t="s">
        <v>5138</v>
      </c>
      <c r="AX71" s="63" t="s">
        <v>5138</v>
      </c>
      <c r="AY71" s="63" t="s">
        <v>1230</v>
      </c>
      <c r="AZ71" s="63" t="s">
        <v>1230</v>
      </c>
      <c r="BA71" s="63" t="s">
        <v>1230</v>
      </c>
      <c r="BB71" s="63" t="s">
        <v>1230</v>
      </c>
      <c r="BC71" s="63" t="s">
        <v>1230</v>
      </c>
      <c r="BD71" s="63" t="s">
        <v>1230</v>
      </c>
      <c r="BE71" s="62"/>
      <c r="BF71" s="62" t="s">
        <v>761</v>
      </c>
      <c r="BG71" s="63" t="s">
        <v>4250</v>
      </c>
      <c r="BH71" s="62"/>
      <c r="BI71" s="62" t="s">
        <v>799</v>
      </c>
      <c r="BJ71" s="62" t="s">
        <v>799</v>
      </c>
      <c r="BK71" s="62" t="s">
        <v>4250</v>
      </c>
      <c r="BL71" s="63" t="s">
        <v>4250</v>
      </c>
      <c r="BM71" s="63" t="s">
        <v>4250</v>
      </c>
      <c r="BN71" s="62"/>
      <c r="BO71" s="63" t="s">
        <v>4250</v>
      </c>
      <c r="BP71" s="62" t="s">
        <v>843</v>
      </c>
      <c r="BQ71" s="62" t="s">
        <v>843</v>
      </c>
      <c r="BR71" s="62" t="s">
        <v>4250</v>
      </c>
      <c r="BS71" s="63" t="s">
        <v>4250</v>
      </c>
      <c r="BT71" s="62" t="s">
        <v>902</v>
      </c>
      <c r="BU71" s="62" t="s">
        <v>902</v>
      </c>
      <c r="BV71" s="62" t="s">
        <v>4250</v>
      </c>
      <c r="BW71" s="63" t="s">
        <v>4250</v>
      </c>
      <c r="BX71" s="63" t="s">
        <v>7217</v>
      </c>
      <c r="BY71" s="63" t="s">
        <v>4895</v>
      </c>
      <c r="BZ71" s="63" t="s">
        <v>4895</v>
      </c>
      <c r="CA71" s="63" t="s">
        <v>7217</v>
      </c>
      <c r="CB71" s="63" t="s">
        <v>4894</v>
      </c>
      <c r="CC71" s="63" t="s">
        <v>7216</v>
      </c>
      <c r="CD71" s="63" t="s">
        <v>4896</v>
      </c>
      <c r="CE71" s="62"/>
      <c r="CF71" s="64" t="s">
        <v>5059</v>
      </c>
      <c r="CG71" s="64" t="s">
        <v>5059</v>
      </c>
      <c r="CH71" s="64"/>
      <c r="CI71" s="64"/>
      <c r="CJ71" s="64"/>
      <c r="CK71" s="64" t="s">
        <v>4954</v>
      </c>
      <c r="CL71" s="64" t="s">
        <v>4954</v>
      </c>
      <c r="CM71" s="64" t="s">
        <v>4954</v>
      </c>
      <c r="CN71" s="63" t="s">
        <v>8018</v>
      </c>
      <c r="CO71" s="63" t="s">
        <v>8018</v>
      </c>
      <c r="CP71" s="64" t="s">
        <v>1560</v>
      </c>
      <c r="CQ71" s="64" t="s">
        <v>1560</v>
      </c>
      <c r="CR71" s="64" t="s">
        <v>4418</v>
      </c>
      <c r="CS71" s="64"/>
      <c r="CT71" s="64" t="s">
        <v>962</v>
      </c>
      <c r="CU71" s="64" t="s">
        <v>962</v>
      </c>
      <c r="CV71" s="64" t="s">
        <v>3862</v>
      </c>
      <c r="CW71" s="65"/>
      <c r="CX71" s="64" t="s">
        <v>962</v>
      </c>
      <c r="CY71" s="64" t="s">
        <v>962</v>
      </c>
      <c r="CZ71" s="64" t="s">
        <v>3862</v>
      </c>
      <c r="DA71" s="62" t="s">
        <v>1417</v>
      </c>
      <c r="DB71" s="62"/>
      <c r="DC71" s="62" t="s">
        <v>25</v>
      </c>
      <c r="DD71" s="62"/>
      <c r="DE71" s="62" t="s">
        <v>25</v>
      </c>
      <c r="DF71" s="62" t="s">
        <v>1417</v>
      </c>
      <c r="DG71" s="62" t="s">
        <v>2134</v>
      </c>
      <c r="DH71" s="62" t="s">
        <v>2134</v>
      </c>
      <c r="DI71" s="62"/>
      <c r="DJ71" s="62"/>
      <c r="DK71" s="62"/>
      <c r="DL71" s="62" t="s">
        <v>25</v>
      </c>
      <c r="DM71" s="62" t="s">
        <v>2167</v>
      </c>
      <c r="DN71" s="62" t="s">
        <v>3532</v>
      </c>
      <c r="DO71" s="62" t="s">
        <v>2573</v>
      </c>
      <c r="DP71" s="62" t="s">
        <v>2573</v>
      </c>
      <c r="DQ71" s="62" t="s">
        <v>3171</v>
      </c>
      <c r="DR71" s="62"/>
      <c r="DS71" s="62"/>
      <c r="DT71" s="62"/>
      <c r="DU71" s="62"/>
      <c r="DV71" s="62" t="s">
        <v>1003</v>
      </c>
      <c r="DW71" s="62" t="s">
        <v>1003</v>
      </c>
      <c r="DX71" s="62" t="s">
        <v>1003</v>
      </c>
      <c r="DY71" s="62" t="s">
        <v>1003</v>
      </c>
      <c r="DZ71" s="62" t="s">
        <v>1003</v>
      </c>
      <c r="EA71" s="62" t="s">
        <v>1003</v>
      </c>
      <c r="EB71" s="62" t="s">
        <v>1003</v>
      </c>
      <c r="EC71" s="62" t="s">
        <v>1003</v>
      </c>
      <c r="ED71" s="62" t="s">
        <v>1003</v>
      </c>
      <c r="EE71" s="62" t="s">
        <v>1003</v>
      </c>
      <c r="EF71" s="62" t="s">
        <v>1003</v>
      </c>
      <c r="EG71" s="62" t="s">
        <v>1003</v>
      </c>
      <c r="EH71" s="62" t="s">
        <v>6028</v>
      </c>
      <c r="EI71" s="62" t="s">
        <v>6028</v>
      </c>
      <c r="EJ71" s="62" t="s">
        <v>6028</v>
      </c>
      <c r="EK71" s="62" t="s">
        <v>6028</v>
      </c>
      <c r="EL71" s="62" t="s">
        <v>6028</v>
      </c>
      <c r="EM71" s="62" t="s">
        <v>6028</v>
      </c>
      <c r="EN71" s="62" t="s">
        <v>6028</v>
      </c>
      <c r="EO71" s="62" t="s">
        <v>6028</v>
      </c>
      <c r="EP71" s="66" t="s">
        <v>8103</v>
      </c>
      <c r="EQ71" s="66" t="s">
        <v>2230</v>
      </c>
      <c r="ER71" s="66" t="s">
        <v>8103</v>
      </c>
      <c r="ES71" s="66" t="s">
        <v>2230</v>
      </c>
      <c r="ET71" s="66" t="s">
        <v>2230</v>
      </c>
      <c r="EU71" s="66" t="s">
        <v>2230</v>
      </c>
      <c r="EV71" s="66" t="s">
        <v>4345</v>
      </c>
      <c r="EW71" s="66" t="s">
        <v>4345</v>
      </c>
      <c r="EX71" s="66" t="s">
        <v>4345</v>
      </c>
      <c r="EY71" s="66" t="s">
        <v>4345</v>
      </c>
      <c r="EZ71" s="62" t="s">
        <v>2285</v>
      </c>
      <c r="FA71" s="62" t="s">
        <v>2285</v>
      </c>
      <c r="FB71" s="62" t="s">
        <v>3719</v>
      </c>
      <c r="FC71" s="62" t="s">
        <v>3719</v>
      </c>
      <c r="FD71" s="66" t="s">
        <v>2392</v>
      </c>
      <c r="FE71" s="66" t="s">
        <v>2392</v>
      </c>
      <c r="FF71" s="66" t="s">
        <v>4450</v>
      </c>
      <c r="FG71" s="63" t="s">
        <v>3608</v>
      </c>
      <c r="FH71" s="62"/>
      <c r="FI71" s="63" t="s">
        <v>3609</v>
      </c>
      <c r="FJ71" s="62"/>
      <c r="FK71" s="62" t="s">
        <v>488</v>
      </c>
      <c r="FL71" s="63"/>
      <c r="FM71" s="63" t="s">
        <v>1194</v>
      </c>
      <c r="FN71" s="63" t="s">
        <v>1194</v>
      </c>
      <c r="FO71" s="63" t="s">
        <v>1194</v>
      </c>
      <c r="FP71" s="63" t="s">
        <v>1194</v>
      </c>
      <c r="FQ71" s="63" t="s">
        <v>1194</v>
      </c>
      <c r="FR71" s="63" t="s">
        <v>1194</v>
      </c>
      <c r="FS71" s="63" t="s">
        <v>4012</v>
      </c>
      <c r="FT71" s="63" t="s">
        <v>2562</v>
      </c>
      <c r="FU71" s="63" t="s">
        <v>2562</v>
      </c>
      <c r="FV71" s="63" t="s">
        <v>2563</v>
      </c>
      <c r="FW71" s="62"/>
      <c r="FX71" s="62" t="s">
        <v>1509</v>
      </c>
      <c r="FY71" s="62" t="s">
        <v>2690</v>
      </c>
      <c r="FZ71" s="62" t="s">
        <v>2737</v>
      </c>
      <c r="GA71" s="62"/>
      <c r="GB71" s="62" t="s">
        <v>25</v>
      </c>
      <c r="GC71" s="62" t="s">
        <v>25</v>
      </c>
      <c r="GD71" s="62" t="s">
        <v>2811</v>
      </c>
      <c r="GE71" s="62" t="s">
        <v>2811</v>
      </c>
      <c r="GF71" s="62" t="s">
        <v>2811</v>
      </c>
      <c r="GG71" s="62" t="s">
        <v>2811</v>
      </c>
      <c r="GH71" s="62" t="s">
        <v>5170</v>
      </c>
      <c r="GI71" s="62" t="s">
        <v>2811</v>
      </c>
      <c r="GJ71" s="62"/>
      <c r="GK71" s="62"/>
      <c r="GL71" s="62" t="s">
        <v>1360</v>
      </c>
      <c r="GM71" s="62" t="s">
        <v>1358</v>
      </c>
      <c r="GN71" s="62" t="s">
        <v>1358</v>
      </c>
      <c r="GO71" s="62"/>
      <c r="GP71" s="62" t="s">
        <v>1669</v>
      </c>
      <c r="GQ71" s="62" t="s">
        <v>2937</v>
      </c>
      <c r="GR71" s="62"/>
      <c r="GS71" s="62"/>
      <c r="GT71" s="62" t="s">
        <v>1194</v>
      </c>
      <c r="GU71" s="62" t="s">
        <v>1194</v>
      </c>
      <c r="GV71" s="62" t="s">
        <v>1194</v>
      </c>
      <c r="GW71" s="62" t="s">
        <v>1194</v>
      </c>
      <c r="GX71" s="62" t="s">
        <v>3447</v>
      </c>
      <c r="GY71" s="62" t="s">
        <v>3447</v>
      </c>
      <c r="GZ71" s="62" t="s">
        <v>5615</v>
      </c>
      <c r="HA71" s="67"/>
      <c r="HB71" s="67"/>
      <c r="HC71" s="62" t="s">
        <v>1194</v>
      </c>
      <c r="HD71" s="62" t="s">
        <v>1194</v>
      </c>
      <c r="HE71" s="62" t="s">
        <v>2562</v>
      </c>
      <c r="HF71" s="62" t="s">
        <v>2562</v>
      </c>
      <c r="HG71" s="62" t="s">
        <v>5889</v>
      </c>
      <c r="HH71" s="62" t="s">
        <v>5889</v>
      </c>
      <c r="HI71" s="62" t="s">
        <v>2573</v>
      </c>
      <c r="HJ71" s="62" t="s">
        <v>2573</v>
      </c>
      <c r="HK71" s="62"/>
      <c r="HL71" s="62" t="s">
        <v>25</v>
      </c>
      <c r="HM71" s="62" t="s">
        <v>25</v>
      </c>
    </row>
    <row r="72" spans="1:221" ht="22.5" customHeight="1">
      <c r="A72" s="44" t="s">
        <v>3</v>
      </c>
      <c r="B72" s="44"/>
      <c r="C72" s="47" t="s">
        <v>67</v>
      </c>
      <c r="D72" s="47" t="s">
        <v>67</v>
      </c>
      <c r="E72" s="47" t="s">
        <v>67</v>
      </c>
      <c r="F72" s="47" t="s">
        <v>67</v>
      </c>
      <c r="G72" s="47" t="s">
        <v>67</v>
      </c>
      <c r="H72" s="47" t="s">
        <v>67</v>
      </c>
      <c r="I72" s="47" t="s">
        <v>67</v>
      </c>
      <c r="J72" s="47" t="s">
        <v>67</v>
      </c>
      <c r="K72" s="47" t="s">
        <v>67</v>
      </c>
      <c r="L72" s="47" t="s">
        <v>67</v>
      </c>
      <c r="M72" s="47" t="s">
        <v>67</v>
      </c>
      <c r="N72" s="47" t="s">
        <v>67</v>
      </c>
      <c r="O72" s="47" t="s">
        <v>67</v>
      </c>
      <c r="P72" s="43" t="s">
        <v>67</v>
      </c>
      <c r="Q72" s="43" t="s">
        <v>67</v>
      </c>
      <c r="R72" s="47" t="s">
        <v>67</v>
      </c>
      <c r="S72" s="47" t="s">
        <v>67</v>
      </c>
      <c r="T72" s="47" t="s">
        <v>67</v>
      </c>
      <c r="U72" s="47" t="s">
        <v>67</v>
      </c>
      <c r="V72" s="43" t="s">
        <v>67</v>
      </c>
      <c r="W72" s="47" t="s">
        <v>67</v>
      </c>
      <c r="X72" s="47" t="s">
        <v>67</v>
      </c>
      <c r="Y72" s="47" t="s">
        <v>67</v>
      </c>
      <c r="Z72" s="47" t="s">
        <v>25</v>
      </c>
      <c r="AA72" s="47" t="s">
        <v>25</v>
      </c>
      <c r="AB72" s="47" t="s">
        <v>25</v>
      </c>
      <c r="AC72" s="47" t="s">
        <v>67</v>
      </c>
      <c r="AD72" s="47" t="s">
        <v>67</v>
      </c>
      <c r="AE72" s="47" t="s">
        <v>67</v>
      </c>
      <c r="AF72" s="47" t="s">
        <v>67</v>
      </c>
      <c r="AG72" s="47" t="s">
        <v>67</v>
      </c>
      <c r="AH72" s="47" t="s">
        <v>67</v>
      </c>
      <c r="AI72" s="47" t="s">
        <v>67</v>
      </c>
      <c r="AJ72" s="47" t="s">
        <v>67</v>
      </c>
      <c r="AK72" s="47" t="s">
        <v>67</v>
      </c>
      <c r="AL72" s="47" t="s">
        <v>67</v>
      </c>
      <c r="AM72" s="47" t="s">
        <v>67</v>
      </c>
      <c r="AN72" s="47" t="s">
        <v>25</v>
      </c>
      <c r="AO72" s="47" t="s">
        <v>67</v>
      </c>
      <c r="AP72" s="47" t="s">
        <v>67</v>
      </c>
      <c r="AQ72" s="47" t="s">
        <v>67</v>
      </c>
      <c r="AR72" s="47" t="s">
        <v>67</v>
      </c>
      <c r="AS72" s="47" t="s">
        <v>67</v>
      </c>
      <c r="AT72" s="47" t="s">
        <v>67</v>
      </c>
      <c r="AU72" s="47" t="s">
        <v>67</v>
      </c>
      <c r="AV72" s="47" t="s">
        <v>67</v>
      </c>
      <c r="AW72" s="47" t="s">
        <v>67</v>
      </c>
      <c r="AX72" s="47" t="s">
        <v>67</v>
      </c>
      <c r="AY72" s="47" t="s">
        <v>67</v>
      </c>
      <c r="AZ72" s="47" t="s">
        <v>67</v>
      </c>
      <c r="BA72" s="47" t="s">
        <v>67</v>
      </c>
      <c r="BB72" s="47" t="s">
        <v>67</v>
      </c>
      <c r="BC72" s="47" t="s">
        <v>67</v>
      </c>
      <c r="BD72" s="47" t="s">
        <v>67</v>
      </c>
      <c r="BE72" s="47" t="s">
        <v>67</v>
      </c>
      <c r="BF72" s="47" t="s">
        <v>67</v>
      </c>
      <c r="BG72" s="47" t="s">
        <v>67</v>
      </c>
      <c r="BH72" s="47" t="s">
        <v>67</v>
      </c>
      <c r="BI72" s="47" t="s">
        <v>67</v>
      </c>
      <c r="BJ72" s="47" t="s">
        <v>67</v>
      </c>
      <c r="BK72" s="47" t="s">
        <v>67</v>
      </c>
      <c r="BL72" s="47" t="s">
        <v>67</v>
      </c>
      <c r="BM72" s="47" t="s">
        <v>67</v>
      </c>
      <c r="BN72" s="47" t="s">
        <v>67</v>
      </c>
      <c r="BO72" s="47" t="s">
        <v>67</v>
      </c>
      <c r="BP72" s="47" t="s">
        <v>67</v>
      </c>
      <c r="BQ72" s="47" t="s">
        <v>67</v>
      </c>
      <c r="BR72" s="47" t="s">
        <v>67</v>
      </c>
      <c r="BS72" s="47" t="s">
        <v>67</v>
      </c>
      <c r="BT72" s="47" t="s">
        <v>67</v>
      </c>
      <c r="BU72" s="47" t="s">
        <v>67</v>
      </c>
      <c r="BV72" s="47" t="s">
        <v>67</v>
      </c>
      <c r="BW72" s="47" t="s">
        <v>67</v>
      </c>
      <c r="BX72" s="47" t="s">
        <v>67</v>
      </c>
      <c r="BY72" s="43" t="s">
        <v>67</v>
      </c>
      <c r="BZ72" s="43" t="s">
        <v>67</v>
      </c>
      <c r="CA72" s="47" t="s">
        <v>67</v>
      </c>
      <c r="CB72" s="43" t="s">
        <v>67</v>
      </c>
      <c r="CC72" s="47" t="s">
        <v>67</v>
      </c>
      <c r="CD72" s="43" t="s">
        <v>67</v>
      </c>
      <c r="CE72" s="47" t="s">
        <v>67</v>
      </c>
      <c r="CF72" s="29" t="s">
        <v>67</v>
      </c>
      <c r="CG72" s="29" t="s">
        <v>67</v>
      </c>
      <c r="CH72" s="29" t="s">
        <v>67</v>
      </c>
      <c r="CI72" s="35" t="s">
        <v>67</v>
      </c>
      <c r="CJ72" s="48" t="s">
        <v>67</v>
      </c>
      <c r="CK72" s="29" t="s">
        <v>67</v>
      </c>
      <c r="CL72" s="29" t="s">
        <v>67</v>
      </c>
      <c r="CM72" s="29" t="s">
        <v>67</v>
      </c>
      <c r="CN72" s="47" t="s">
        <v>8016</v>
      </c>
      <c r="CO72" s="47" t="s">
        <v>8016</v>
      </c>
      <c r="CP72" s="48" t="s">
        <v>67</v>
      </c>
      <c r="CQ72" s="48" t="s">
        <v>67</v>
      </c>
      <c r="CR72" s="48" t="s">
        <v>67</v>
      </c>
      <c r="CS72" s="29" t="s">
        <v>67</v>
      </c>
      <c r="CT72" s="29" t="s">
        <v>67</v>
      </c>
      <c r="CU72" s="29" t="s">
        <v>67</v>
      </c>
      <c r="CV72" s="29" t="s">
        <v>67</v>
      </c>
      <c r="CW72" s="35" t="s">
        <v>67</v>
      </c>
      <c r="CX72" s="29" t="s">
        <v>67</v>
      </c>
      <c r="CY72" s="29" t="s">
        <v>67</v>
      </c>
      <c r="CZ72" s="29" t="s">
        <v>67</v>
      </c>
      <c r="DA72" s="47" t="s">
        <v>67</v>
      </c>
      <c r="DB72" s="47" t="s">
        <v>67</v>
      </c>
      <c r="DC72" s="47" t="s">
        <v>67</v>
      </c>
      <c r="DD72" s="47" t="s">
        <v>67</v>
      </c>
      <c r="DE72" s="47" t="s">
        <v>67</v>
      </c>
      <c r="DF72" s="47" t="s">
        <v>67</v>
      </c>
      <c r="DG72" s="47" t="s">
        <v>67</v>
      </c>
      <c r="DH72" s="47" t="s">
        <v>67</v>
      </c>
      <c r="DI72" s="47" t="s">
        <v>67</v>
      </c>
      <c r="DJ72" s="47" t="s">
        <v>67</v>
      </c>
      <c r="DK72" s="47" t="s">
        <v>67</v>
      </c>
      <c r="DL72" s="42" t="s">
        <v>3537</v>
      </c>
      <c r="DM72" s="47" t="s">
        <v>67</v>
      </c>
      <c r="DN72" s="47" t="s">
        <v>67</v>
      </c>
      <c r="DO72" s="42" t="s">
        <v>67</v>
      </c>
      <c r="DP72" s="42" t="s">
        <v>67</v>
      </c>
      <c r="DQ72" s="43" t="s">
        <v>67</v>
      </c>
      <c r="DR72" s="47" t="s">
        <v>67</v>
      </c>
      <c r="DS72" s="47" t="s">
        <v>67</v>
      </c>
      <c r="DT72" s="47" t="s">
        <v>67</v>
      </c>
      <c r="DU72" s="47" t="s">
        <v>67</v>
      </c>
      <c r="DV72" s="47" t="s">
        <v>67</v>
      </c>
      <c r="DW72" s="47" t="s">
        <v>67</v>
      </c>
      <c r="DX72" s="47" t="s">
        <v>67</v>
      </c>
      <c r="DY72" s="47" t="s">
        <v>67</v>
      </c>
      <c r="DZ72" s="47" t="s">
        <v>67</v>
      </c>
      <c r="EA72" s="47" t="s">
        <v>67</v>
      </c>
      <c r="EB72" s="47" t="s">
        <v>67</v>
      </c>
      <c r="EC72" s="47" t="s">
        <v>67</v>
      </c>
      <c r="ED72" s="47" t="s">
        <v>67</v>
      </c>
      <c r="EE72" s="47" t="s">
        <v>67</v>
      </c>
      <c r="EF72" s="47" t="s">
        <v>67</v>
      </c>
      <c r="EG72" s="47" t="s">
        <v>67</v>
      </c>
      <c r="EH72" s="42" t="s">
        <v>67</v>
      </c>
      <c r="EI72" s="42" t="s">
        <v>67</v>
      </c>
      <c r="EJ72" s="42" t="s">
        <v>67</v>
      </c>
      <c r="EK72" s="42" t="s">
        <v>67</v>
      </c>
      <c r="EL72" s="42" t="s">
        <v>67</v>
      </c>
      <c r="EM72" s="42" t="s">
        <v>67</v>
      </c>
      <c r="EN72" s="42" t="s">
        <v>67</v>
      </c>
      <c r="EO72" s="42" t="s">
        <v>67</v>
      </c>
      <c r="EP72" s="47" t="s">
        <v>67</v>
      </c>
      <c r="EQ72" s="47" t="s">
        <v>67</v>
      </c>
      <c r="ER72" s="47" t="s">
        <v>67</v>
      </c>
      <c r="ES72" s="47" t="s">
        <v>67</v>
      </c>
      <c r="ET72" s="47" t="s">
        <v>67</v>
      </c>
      <c r="EU72" s="47" t="s">
        <v>67</v>
      </c>
      <c r="EV72" s="47" t="s">
        <v>67</v>
      </c>
      <c r="EW72" s="47" t="s">
        <v>67</v>
      </c>
      <c r="EX72" s="47" t="s">
        <v>67</v>
      </c>
      <c r="EY72" s="47" t="s">
        <v>67</v>
      </c>
      <c r="EZ72" s="43" t="s">
        <v>67</v>
      </c>
      <c r="FA72" s="43" t="s">
        <v>67</v>
      </c>
      <c r="FB72" s="43" t="s">
        <v>67</v>
      </c>
      <c r="FC72" s="43" t="s">
        <v>67</v>
      </c>
      <c r="FD72" s="43" t="s">
        <v>67</v>
      </c>
      <c r="FE72" s="43" t="s">
        <v>67</v>
      </c>
      <c r="FF72" s="42" t="s">
        <v>67</v>
      </c>
      <c r="FG72" s="42" t="s">
        <v>25</v>
      </c>
      <c r="FH72" s="47" t="s">
        <v>25</v>
      </c>
      <c r="FI72" s="47" t="s">
        <v>67</v>
      </c>
      <c r="FJ72" s="42" t="s">
        <v>67</v>
      </c>
      <c r="FK72" s="43" t="s">
        <v>67</v>
      </c>
      <c r="FL72" s="47" t="s">
        <v>67</v>
      </c>
      <c r="FM72" s="47" t="s">
        <v>67</v>
      </c>
      <c r="FN72" s="47" t="s">
        <v>67</v>
      </c>
      <c r="FO72" s="47" t="s">
        <v>67</v>
      </c>
      <c r="FP72" s="47" t="s">
        <v>67</v>
      </c>
      <c r="FQ72" s="47" t="s">
        <v>67</v>
      </c>
      <c r="FR72" s="47" t="s">
        <v>67</v>
      </c>
      <c r="FS72" s="42" t="s">
        <v>67</v>
      </c>
      <c r="FT72" s="47" t="s">
        <v>67</v>
      </c>
      <c r="FU72" s="47" t="s">
        <v>67</v>
      </c>
      <c r="FV72" s="47" t="s">
        <v>67</v>
      </c>
      <c r="FW72" s="47" t="s">
        <v>67</v>
      </c>
      <c r="FX72" s="47" t="s">
        <v>67</v>
      </c>
      <c r="FY72" s="47" t="s">
        <v>67</v>
      </c>
      <c r="FZ72" s="47" t="s">
        <v>67</v>
      </c>
      <c r="GA72" s="42" t="s">
        <v>25</v>
      </c>
      <c r="GB72" s="47" t="s">
        <v>67</v>
      </c>
      <c r="GC72" s="47" t="s">
        <v>67</v>
      </c>
      <c r="GD72" s="47" t="s">
        <v>67</v>
      </c>
      <c r="GE72" s="47" t="s">
        <v>67</v>
      </c>
      <c r="GF72" s="47" t="s">
        <v>67</v>
      </c>
      <c r="GG72" s="47" t="s">
        <v>67</v>
      </c>
      <c r="GH72" s="47" t="s">
        <v>67</v>
      </c>
      <c r="GI72" s="47" t="s">
        <v>67</v>
      </c>
      <c r="GJ72" s="47" t="s">
        <v>25</v>
      </c>
      <c r="GK72" s="47" t="s">
        <v>67</v>
      </c>
      <c r="GL72" s="47" t="s">
        <v>67</v>
      </c>
      <c r="GM72" s="47" t="s">
        <v>67</v>
      </c>
      <c r="GN72" s="47" t="s">
        <v>67</v>
      </c>
      <c r="GO72" s="47" t="s">
        <v>67</v>
      </c>
      <c r="GP72" s="47" t="s">
        <v>67</v>
      </c>
      <c r="GQ72" s="47" t="s">
        <v>67</v>
      </c>
      <c r="GR72" s="47" t="s">
        <v>67</v>
      </c>
      <c r="GS72" s="47" t="s">
        <v>67</v>
      </c>
      <c r="GT72" s="47" t="s">
        <v>67</v>
      </c>
      <c r="GU72" s="47" t="s">
        <v>67</v>
      </c>
      <c r="GV72" s="47" t="s">
        <v>67</v>
      </c>
      <c r="GW72" s="47" t="s">
        <v>67</v>
      </c>
      <c r="GX72" s="47" t="s">
        <v>67</v>
      </c>
      <c r="GY72" s="47" t="s">
        <v>67</v>
      </c>
      <c r="GZ72" s="47" t="s">
        <v>67</v>
      </c>
      <c r="HA72" s="47" t="s">
        <v>67</v>
      </c>
      <c r="HB72" s="47" t="s">
        <v>67</v>
      </c>
      <c r="HC72" s="47" t="s">
        <v>67</v>
      </c>
      <c r="HD72" s="47" t="s">
        <v>67</v>
      </c>
      <c r="HE72" s="47" t="s">
        <v>67</v>
      </c>
      <c r="HF72" s="47" t="s">
        <v>67</v>
      </c>
      <c r="HG72" s="47" t="s">
        <v>67</v>
      </c>
      <c r="HH72" s="47" t="s">
        <v>67</v>
      </c>
      <c r="HI72" s="47" t="s">
        <v>67</v>
      </c>
      <c r="HJ72" s="47" t="s">
        <v>67</v>
      </c>
      <c r="HK72" s="43" t="s">
        <v>67</v>
      </c>
      <c r="HL72" s="43" t="s">
        <v>67</v>
      </c>
      <c r="HM72" s="47" t="s">
        <v>67</v>
      </c>
    </row>
    <row r="73" spans="1:221" ht="11.25" customHeight="1">
      <c r="A73" s="86" t="s">
        <v>435</v>
      </c>
      <c r="B73" s="86"/>
      <c r="C73" s="62" t="s">
        <v>5504</v>
      </c>
      <c r="D73" s="62" t="s">
        <v>5505</v>
      </c>
      <c r="E73" s="62" t="s">
        <v>6154</v>
      </c>
      <c r="F73" s="62" t="s">
        <v>6154</v>
      </c>
      <c r="G73" s="62" t="s">
        <v>6203</v>
      </c>
      <c r="H73" s="62" t="s">
        <v>5505</v>
      </c>
      <c r="I73" s="62" t="s">
        <v>6329</v>
      </c>
      <c r="J73" s="62"/>
      <c r="K73" s="62" t="s">
        <v>1606</v>
      </c>
      <c r="L73" s="62" t="s">
        <v>6329</v>
      </c>
      <c r="M73" s="62" t="s">
        <v>1606</v>
      </c>
      <c r="N73" s="62" t="s">
        <v>6329</v>
      </c>
      <c r="O73" s="62" t="s">
        <v>1606</v>
      </c>
      <c r="P73" s="63"/>
      <c r="Q73" s="63" t="s">
        <v>683</v>
      </c>
      <c r="R73" s="63"/>
      <c r="S73" s="63" t="s">
        <v>738</v>
      </c>
      <c r="T73" s="62" t="s">
        <v>4721</v>
      </c>
      <c r="U73" s="63" t="s">
        <v>6414</v>
      </c>
      <c r="V73" s="62" t="s">
        <v>4721</v>
      </c>
      <c r="W73" s="63" t="s">
        <v>6414</v>
      </c>
      <c r="X73" s="62" t="s">
        <v>4721</v>
      </c>
      <c r="Y73" s="63" t="s">
        <v>6414</v>
      </c>
      <c r="Z73" s="63" t="s">
        <v>25</v>
      </c>
      <c r="AA73" s="63" t="s">
        <v>25</v>
      </c>
      <c r="AB73" s="63" t="s">
        <v>25</v>
      </c>
      <c r="AC73" s="63" t="s">
        <v>2330</v>
      </c>
      <c r="AD73" s="63" t="s">
        <v>2330</v>
      </c>
      <c r="AE73" s="63" t="s">
        <v>2330</v>
      </c>
      <c r="AF73" s="63" t="s">
        <v>1948</v>
      </c>
      <c r="AG73" s="63"/>
      <c r="AH73" s="63"/>
      <c r="AI73" s="63"/>
      <c r="AJ73" s="63" t="s">
        <v>3891</v>
      </c>
      <c r="AK73" s="63" t="s">
        <v>3891</v>
      </c>
      <c r="AL73" s="62" t="s">
        <v>6154</v>
      </c>
      <c r="AM73" s="63" t="s">
        <v>5256</v>
      </c>
      <c r="AN73" s="63"/>
      <c r="AO73" s="62" t="s">
        <v>6869</v>
      </c>
      <c r="AP73" s="63" t="s">
        <v>5252</v>
      </c>
      <c r="AQ73" s="63" t="s">
        <v>5400</v>
      </c>
      <c r="AR73" s="63" t="s">
        <v>6963</v>
      </c>
      <c r="AS73" s="63"/>
      <c r="AT73" s="63"/>
      <c r="AU73" s="63" t="s">
        <v>2673</v>
      </c>
      <c r="AV73" s="63" t="s">
        <v>2673</v>
      </c>
      <c r="AW73" s="63" t="s">
        <v>5138</v>
      </c>
      <c r="AX73" s="63" t="s">
        <v>5138</v>
      </c>
      <c r="AY73" s="63" t="s">
        <v>1230</v>
      </c>
      <c r="AZ73" s="63" t="s">
        <v>1230</v>
      </c>
      <c r="BA73" s="63" t="s">
        <v>1230</v>
      </c>
      <c r="BB73" s="63" t="s">
        <v>1230</v>
      </c>
      <c r="BC73" s="63" t="s">
        <v>1230</v>
      </c>
      <c r="BD73" s="63" t="s">
        <v>1227</v>
      </c>
      <c r="BE73" s="62"/>
      <c r="BF73" s="62" t="s">
        <v>761</v>
      </c>
      <c r="BG73" s="63" t="s">
        <v>4250</v>
      </c>
      <c r="BH73" s="62"/>
      <c r="BI73" s="62" t="s">
        <v>799</v>
      </c>
      <c r="BJ73" s="62" t="s">
        <v>799</v>
      </c>
      <c r="BK73" s="62" t="s">
        <v>4250</v>
      </c>
      <c r="BL73" s="63" t="s">
        <v>4250</v>
      </c>
      <c r="BM73" s="63" t="s">
        <v>4250</v>
      </c>
      <c r="BN73" s="62"/>
      <c r="BO73" s="63" t="s">
        <v>4250</v>
      </c>
      <c r="BP73" s="62" t="s">
        <v>843</v>
      </c>
      <c r="BQ73" s="62" t="s">
        <v>843</v>
      </c>
      <c r="BR73" s="62" t="s">
        <v>4250</v>
      </c>
      <c r="BS73" s="63" t="s">
        <v>4250</v>
      </c>
      <c r="BT73" s="62" t="s">
        <v>902</v>
      </c>
      <c r="BU73" s="62" t="s">
        <v>902</v>
      </c>
      <c r="BV73" s="62" t="s">
        <v>4250</v>
      </c>
      <c r="BW73" s="63" t="s">
        <v>4250</v>
      </c>
      <c r="BX73" s="63" t="s">
        <v>7217</v>
      </c>
      <c r="BY73" s="63" t="s">
        <v>4895</v>
      </c>
      <c r="BZ73" s="63" t="s">
        <v>4895</v>
      </c>
      <c r="CA73" s="63" t="s">
        <v>7217</v>
      </c>
      <c r="CB73" s="63" t="s">
        <v>4894</v>
      </c>
      <c r="CC73" s="63" t="s">
        <v>7216</v>
      </c>
      <c r="CD73" s="63" t="s">
        <v>4896</v>
      </c>
      <c r="CE73" s="62"/>
      <c r="CF73" s="64" t="s">
        <v>5060</v>
      </c>
      <c r="CG73" s="64" t="s">
        <v>5060</v>
      </c>
      <c r="CH73" s="64"/>
      <c r="CI73" s="64"/>
      <c r="CJ73" s="64"/>
      <c r="CK73" s="64" t="s">
        <v>4947</v>
      </c>
      <c r="CL73" s="64" t="s">
        <v>4947</v>
      </c>
      <c r="CM73" s="64" t="s">
        <v>4947</v>
      </c>
      <c r="CN73" s="63" t="s">
        <v>8017</v>
      </c>
      <c r="CO73" s="63" t="s">
        <v>8017</v>
      </c>
      <c r="CP73" s="64" t="s">
        <v>1560</v>
      </c>
      <c r="CQ73" s="64" t="s">
        <v>1560</v>
      </c>
      <c r="CR73" s="64" t="s">
        <v>1560</v>
      </c>
      <c r="CS73" s="64"/>
      <c r="CT73" s="64" t="s">
        <v>962</v>
      </c>
      <c r="CU73" s="64" t="s">
        <v>962</v>
      </c>
      <c r="CV73" s="64" t="s">
        <v>3862</v>
      </c>
      <c r="CW73" s="65"/>
      <c r="CX73" s="64" t="s">
        <v>962</v>
      </c>
      <c r="CY73" s="64" t="s">
        <v>962</v>
      </c>
      <c r="CZ73" s="64" t="s">
        <v>3862</v>
      </c>
      <c r="DA73" s="62" t="s">
        <v>1417</v>
      </c>
      <c r="DB73" s="62"/>
      <c r="DC73" s="62" t="s">
        <v>1417</v>
      </c>
      <c r="DD73" s="62"/>
      <c r="DE73" s="62" t="s">
        <v>1417</v>
      </c>
      <c r="DF73" s="62" t="s">
        <v>1417</v>
      </c>
      <c r="DG73" s="62" t="s">
        <v>1417</v>
      </c>
      <c r="DH73" s="62" t="s">
        <v>1417</v>
      </c>
      <c r="DI73" s="62" t="s">
        <v>1860</v>
      </c>
      <c r="DJ73" s="62" t="s">
        <v>1823</v>
      </c>
      <c r="DK73" s="62" t="s">
        <v>1823</v>
      </c>
      <c r="DL73" s="62" t="s">
        <v>25</v>
      </c>
      <c r="DM73" s="62"/>
      <c r="DN73" s="62" t="s">
        <v>3573</v>
      </c>
      <c r="DO73" s="62" t="s">
        <v>2573</v>
      </c>
      <c r="DP73" s="62" t="s">
        <v>2573</v>
      </c>
      <c r="DQ73" s="62" t="s">
        <v>3171</v>
      </c>
      <c r="DR73" s="62"/>
      <c r="DS73" s="62"/>
      <c r="DT73" s="62"/>
      <c r="DU73" s="62"/>
      <c r="DV73" s="62" t="s">
        <v>1003</v>
      </c>
      <c r="DW73" s="62" t="s">
        <v>1003</v>
      </c>
      <c r="DX73" s="62" t="s">
        <v>1003</v>
      </c>
      <c r="DY73" s="62" t="s">
        <v>1003</v>
      </c>
      <c r="DZ73" s="62" t="s">
        <v>1003</v>
      </c>
      <c r="EA73" s="62" t="s">
        <v>1003</v>
      </c>
      <c r="EB73" s="62" t="s">
        <v>1003</v>
      </c>
      <c r="EC73" s="62" t="s">
        <v>1003</v>
      </c>
      <c r="ED73" s="62" t="s">
        <v>1003</v>
      </c>
      <c r="EE73" s="62" t="s">
        <v>1003</v>
      </c>
      <c r="EF73" s="62" t="s">
        <v>1003</v>
      </c>
      <c r="EG73" s="62" t="s">
        <v>1003</v>
      </c>
      <c r="EH73" s="62" t="s">
        <v>6028</v>
      </c>
      <c r="EI73" s="62" t="s">
        <v>6028</v>
      </c>
      <c r="EJ73" s="62" t="s">
        <v>6028</v>
      </c>
      <c r="EK73" s="62" t="s">
        <v>6028</v>
      </c>
      <c r="EL73" s="62" t="s">
        <v>6028</v>
      </c>
      <c r="EM73" s="62" t="s">
        <v>6028</v>
      </c>
      <c r="EN73" s="62" t="s">
        <v>6028</v>
      </c>
      <c r="EO73" s="62" t="s">
        <v>6028</v>
      </c>
      <c r="EP73" s="66" t="s">
        <v>8101</v>
      </c>
      <c r="EQ73" s="66"/>
      <c r="ER73" s="66" t="s">
        <v>8101</v>
      </c>
      <c r="ES73" s="66"/>
      <c r="ET73" s="66" t="s">
        <v>3401</v>
      </c>
      <c r="EU73" s="66" t="s">
        <v>3401</v>
      </c>
      <c r="EV73" s="66" t="s">
        <v>4346</v>
      </c>
      <c r="EW73" s="66" t="s">
        <v>4346</v>
      </c>
      <c r="EX73" s="66" t="s">
        <v>4346</v>
      </c>
      <c r="EY73" s="66" t="s">
        <v>4346</v>
      </c>
      <c r="EZ73" s="62" t="s">
        <v>619</v>
      </c>
      <c r="FA73" s="62" t="s">
        <v>619</v>
      </c>
      <c r="FB73" s="62" t="s">
        <v>3668</v>
      </c>
      <c r="FC73" s="62" t="s">
        <v>3668</v>
      </c>
      <c r="FD73" s="66" t="s">
        <v>2395</v>
      </c>
      <c r="FE73" s="66" t="s">
        <v>2395</v>
      </c>
      <c r="FF73" s="66" t="s">
        <v>4450</v>
      </c>
      <c r="FG73" s="66" t="s">
        <v>25</v>
      </c>
      <c r="FH73" s="62"/>
      <c r="FI73" s="63" t="s">
        <v>3609</v>
      </c>
      <c r="FJ73" s="62" t="s">
        <v>455</v>
      </c>
      <c r="FK73" s="62" t="s">
        <v>489</v>
      </c>
      <c r="FL73" s="63"/>
      <c r="FM73" s="63" t="s">
        <v>1194</v>
      </c>
      <c r="FN73" s="63" t="s">
        <v>1194</v>
      </c>
      <c r="FO73" s="63" t="s">
        <v>1194</v>
      </c>
      <c r="FP73" s="63" t="s">
        <v>1194</v>
      </c>
      <c r="FQ73" s="63" t="s">
        <v>1194</v>
      </c>
      <c r="FR73" s="63" t="s">
        <v>1194</v>
      </c>
      <c r="FS73" s="63" t="s">
        <v>3999</v>
      </c>
      <c r="FT73" s="63" t="s">
        <v>2562</v>
      </c>
      <c r="FU73" s="63" t="s">
        <v>2562</v>
      </c>
      <c r="FV73" s="63" t="s">
        <v>2563</v>
      </c>
      <c r="FW73" s="62"/>
      <c r="FX73" s="62" t="s">
        <v>1509</v>
      </c>
      <c r="FY73" s="62" t="s">
        <v>1509</v>
      </c>
      <c r="FZ73" s="62" t="s">
        <v>2737</v>
      </c>
      <c r="GA73" s="62" t="s">
        <v>25</v>
      </c>
      <c r="GB73" s="62" t="s">
        <v>1082</v>
      </c>
      <c r="GC73" s="62" t="s">
        <v>1082</v>
      </c>
      <c r="GD73" s="62" t="s">
        <v>2811</v>
      </c>
      <c r="GE73" s="62" t="s">
        <v>2811</v>
      </c>
      <c r="GF73" s="62" t="s">
        <v>2811</v>
      </c>
      <c r="GG73" s="62" t="s">
        <v>2811</v>
      </c>
      <c r="GH73" s="62" t="s">
        <v>5169</v>
      </c>
      <c r="GI73" s="62" t="s">
        <v>5169</v>
      </c>
      <c r="GJ73" s="62"/>
      <c r="GK73" s="62"/>
      <c r="GL73" s="62" t="s">
        <v>1360</v>
      </c>
      <c r="GM73" s="62" t="s">
        <v>1358</v>
      </c>
      <c r="GN73" s="62" t="s">
        <v>1358</v>
      </c>
      <c r="GO73" s="62"/>
      <c r="GP73" s="62" t="s">
        <v>1669</v>
      </c>
      <c r="GQ73" s="62" t="s">
        <v>5668</v>
      </c>
      <c r="GR73" s="62"/>
      <c r="GS73" s="62"/>
      <c r="GT73" s="62" t="s">
        <v>1127</v>
      </c>
      <c r="GU73" s="62" t="s">
        <v>1194</v>
      </c>
      <c r="GV73" s="62" t="s">
        <v>1194</v>
      </c>
      <c r="GW73" s="62" t="s">
        <v>1127</v>
      </c>
      <c r="GX73" s="62" t="s">
        <v>3448</v>
      </c>
      <c r="GY73" s="62" t="s">
        <v>3448</v>
      </c>
      <c r="GZ73" s="62" t="s">
        <v>5615</v>
      </c>
      <c r="HA73" s="67"/>
      <c r="HB73" s="67"/>
      <c r="HC73" s="62" t="s">
        <v>1194</v>
      </c>
      <c r="HD73" s="62" t="s">
        <v>1194</v>
      </c>
      <c r="HE73" s="62" t="s">
        <v>1194</v>
      </c>
      <c r="HF73" s="62" t="s">
        <v>1194</v>
      </c>
      <c r="HG73" s="62" t="s">
        <v>5890</v>
      </c>
      <c r="HH73" s="62" t="s">
        <v>5890</v>
      </c>
      <c r="HI73" s="62" t="s">
        <v>2668</v>
      </c>
      <c r="HJ73" s="62" t="s">
        <v>2668</v>
      </c>
      <c r="HK73" s="62" t="s">
        <v>524</v>
      </c>
      <c r="HL73" s="62" t="s">
        <v>524</v>
      </c>
      <c r="HM73" s="62" t="s">
        <v>3277</v>
      </c>
    </row>
    <row r="74" spans="1:221" s="30" customFormat="1" ht="22.5" customHeight="1">
      <c r="A74" s="93"/>
      <c r="B74" s="93"/>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9"/>
      <c r="AG74" s="59"/>
      <c r="AH74" s="59"/>
      <c r="AI74" s="59"/>
      <c r="AJ74" s="59"/>
      <c r="AK74" s="59"/>
      <c r="AL74" s="58"/>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8"/>
      <c r="BZ74" s="58"/>
      <c r="CA74" s="59"/>
      <c r="CB74" s="58"/>
      <c r="CC74" s="59"/>
      <c r="CD74" s="58"/>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8"/>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8"/>
      <c r="FA74" s="58"/>
      <c r="FB74" s="58"/>
      <c r="FC74" s="58"/>
      <c r="FD74" s="59"/>
      <c r="FE74" s="59"/>
      <c r="FF74" s="59"/>
      <c r="FG74" s="59"/>
      <c r="FH74" s="59"/>
      <c r="FI74" s="59"/>
      <c r="FJ74" s="59"/>
      <c r="FK74" s="58"/>
      <c r="FL74" s="59"/>
      <c r="FM74" s="59"/>
      <c r="FN74" s="59"/>
      <c r="FO74" s="59"/>
      <c r="FP74" s="59"/>
      <c r="FQ74" s="59"/>
      <c r="FR74" s="59"/>
      <c r="FS74" s="59"/>
      <c r="FT74" s="59"/>
      <c r="FU74" s="59"/>
      <c r="FV74" s="59"/>
      <c r="FW74" s="59"/>
      <c r="FX74" s="59"/>
      <c r="FY74" s="59"/>
      <c r="FZ74" s="59"/>
      <c r="GA74" s="59"/>
      <c r="GB74" s="58"/>
      <c r="GC74" s="58"/>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8"/>
      <c r="HJ74" s="58"/>
      <c r="HK74" s="58"/>
      <c r="HL74" s="58"/>
      <c r="HM74" s="59"/>
    </row>
    <row r="75" spans="1:221" s="183" customFormat="1" ht="22.5" customHeight="1">
      <c r="A75" s="83" t="s">
        <v>7397</v>
      </c>
      <c r="B75" s="83"/>
      <c r="C75" s="80" t="e">
        <f>#REF!</f>
        <v>#REF!</v>
      </c>
      <c r="D75" s="80" t="e">
        <f>#REF!</f>
        <v>#REF!</v>
      </c>
      <c r="E75" s="80" t="str">
        <f>E1</f>
        <v>ADCURI Basis-Schutz
(Stand 10-2016)</v>
      </c>
      <c r="F75" s="80" t="str">
        <f>F1</f>
        <v>ADCURI Premium-Schutz
(Stand 10-2016)</v>
      </c>
      <c r="G75" s="80" t="str">
        <f>G1</f>
        <v>ADCURI Top-Schutz
(Stand 10-2016)</v>
      </c>
      <c r="H75" s="80" t="e">
        <f>#REF!</f>
        <v>#REF!</v>
      </c>
      <c r="I75" s="80" t="str">
        <f>I1</f>
        <v>Allianz
(Stand 2015-10)</v>
      </c>
      <c r="J75" s="83"/>
      <c r="K75" s="83"/>
      <c r="L75" s="80" t="str">
        <f>L1</f>
        <v>Allianz SicherheitBest
(Stand 2015-10)</v>
      </c>
      <c r="M75" s="80" t="e">
        <f>#REF!</f>
        <v>#REF!</v>
      </c>
      <c r="N75" s="80" t="str">
        <f>N1</f>
        <v>Allianz SicherheitPlus
(Stand 2015-10)</v>
      </c>
      <c r="O75" s="80" t="e">
        <f>#REF!</f>
        <v>#REF!</v>
      </c>
      <c r="P75" s="83"/>
      <c r="Q75" s="83"/>
      <c r="R75" s="96"/>
      <c r="S75" s="96"/>
      <c r="T75" s="80" t="e">
        <f>#REF!</f>
        <v>#REF!</v>
      </c>
      <c r="U75" s="80" t="str">
        <f>U1</f>
        <v>Alte Leipziger compact
(Stand 2016-10)</v>
      </c>
      <c r="V75" s="80" t="e">
        <f>#REF!</f>
        <v>#REF!</v>
      </c>
      <c r="W75" s="80" t="str">
        <f>W1</f>
        <v>Alte Leipziger classic
(Stand 2016-10)</v>
      </c>
      <c r="X75" s="80" t="e">
        <f>#REF!</f>
        <v>#REF!</v>
      </c>
      <c r="Y75" s="80" t="str">
        <f>Y1</f>
        <v>Alte Leipziger comfort
(Stand 2016-10)</v>
      </c>
      <c r="Z75" s="96"/>
      <c r="AA75" s="96"/>
      <c r="AB75" s="96"/>
      <c r="AC75" s="17"/>
      <c r="AD75" s="17"/>
      <c r="AE75" s="17"/>
      <c r="AF75" s="17"/>
      <c r="AG75" s="17"/>
      <c r="AH75" s="17"/>
      <c r="AI75" s="80" t="e">
        <f>#REF!</f>
        <v>#REF!</v>
      </c>
      <c r="AJ75" s="80" t="str">
        <f>AJ1</f>
        <v>Baden Badener TOP
(Stand 01-2018)</v>
      </c>
      <c r="AK75" s="80" t="e">
        <f>#REF!</f>
        <v>#REF!</v>
      </c>
      <c r="AL75" s="80" t="str">
        <f>AL1</f>
        <v>Barmenia Premium
(Stand 10-2016)</v>
      </c>
      <c r="AM75" s="80" t="e">
        <f>#REF!</f>
        <v>#REF!</v>
      </c>
      <c r="AN75" s="80" t="e">
        <f>#REF!</f>
        <v>#REF!</v>
      </c>
      <c r="AO75" s="80" t="str">
        <f>AO1</f>
        <v>BGV Exklusiv 
(Stand 02-218)</v>
      </c>
      <c r="AP75" s="80" t="e">
        <f>#REF!</f>
        <v>#REF!</v>
      </c>
      <c r="AQ75" s="80" t="e">
        <f>#REF!</f>
        <v>#REF!</v>
      </c>
      <c r="AR75" s="80" t="str">
        <f t="shared" ref="AR75" si="12">AR1</f>
        <v>Concordia Sorglos
(Stand 10-2017)</v>
      </c>
      <c r="AS75" s="80"/>
      <c r="AT75" s="80"/>
      <c r="AU75" s="80" t="e">
        <f>#REF!</f>
        <v>#REF!</v>
      </c>
      <c r="AV75" s="80" t="e">
        <f>#REF!</f>
        <v>#REF!</v>
      </c>
      <c r="AW75" s="80" t="str">
        <f>AW1</f>
        <v>Debeka Comfort (alt)</v>
      </c>
      <c r="AX75" s="80" t="str">
        <f>AX1</f>
        <v>Debeka Comfort Plus (alt)</v>
      </c>
      <c r="AY75" s="96"/>
      <c r="AZ75" s="96"/>
      <c r="BA75" s="96"/>
      <c r="BB75" s="17"/>
      <c r="BC75" s="17"/>
      <c r="BD75" s="17"/>
      <c r="BE75" s="96"/>
      <c r="BF75" s="96"/>
      <c r="BG75" s="80" t="str">
        <f>BG1</f>
        <v>degenia classic
(Stand 10-2017)</v>
      </c>
      <c r="BH75" s="96"/>
      <c r="BI75" s="96"/>
      <c r="BJ75" s="96"/>
      <c r="BK75" s="95"/>
      <c r="BL75" s="80" t="e">
        <f>#REF!</f>
        <v>#REF!</v>
      </c>
      <c r="BM75" s="80" t="str">
        <f>BM1</f>
        <v>degenia optimum
(Stand 10-2017)</v>
      </c>
      <c r="BN75" s="96"/>
      <c r="BO75" s="80" t="str">
        <f>BO1</f>
        <v>degenia premium
(Stand 10-2017)</v>
      </c>
      <c r="BP75" s="96"/>
      <c r="BQ75" s="96"/>
      <c r="BR75" s="95"/>
      <c r="BS75" s="80" t="e">
        <f>#REF!</f>
        <v>#REF!</v>
      </c>
      <c r="BT75" s="96"/>
      <c r="BU75" s="96"/>
      <c r="BV75" s="95"/>
      <c r="BW75" s="80" t="e">
        <f>#REF!</f>
        <v>#REF!</v>
      </c>
      <c r="BX75" s="80" t="str">
        <f>BX1</f>
        <v>Die Bayerische Komfort
(Stand 04-2017)</v>
      </c>
      <c r="BY75" s="80" t="e">
        <f>#REF!</f>
        <v>#REF!</v>
      </c>
      <c r="BZ75" s="10"/>
      <c r="CA75" s="80" t="str">
        <f>CA1</f>
        <v>Die Bayerische Prestige
(Stand 04-2017)</v>
      </c>
      <c r="CB75" s="17"/>
      <c r="CC75" s="80" t="str">
        <f>CC1</f>
        <v>Die Bayerische Smart
(Stand 04-2017)</v>
      </c>
      <c r="CD75" s="10"/>
      <c r="CE75" s="181"/>
      <c r="CF75" s="17"/>
      <c r="CG75" s="17"/>
      <c r="CH75" s="96"/>
      <c r="CI75" s="96"/>
      <c r="CJ75" s="96"/>
      <c r="CK75" s="80" t="str">
        <f>CK1</f>
        <v>Domcura Komfort
(Stand 10-2014)</v>
      </c>
      <c r="CL75" s="80" t="str">
        <f>CL1</f>
        <v>Domcura Standard
(Stand 10-2014)</v>
      </c>
      <c r="CM75" s="80" t="str">
        <f>CM1</f>
        <v>Domcura Top
(Stand 10-2014)</v>
      </c>
      <c r="CN75" s="80" t="str">
        <f>CN1</f>
        <v>ERGO
(Stand 2017-09)</v>
      </c>
      <c r="CO75" s="80" t="str">
        <f>CO1</f>
        <v>ERGO Premium
(Stand 2017-09)</v>
      </c>
      <c r="CP75" s="96"/>
      <c r="CQ75" s="96"/>
      <c r="CR75" s="80" t="str">
        <f>CR1</f>
        <v>Ergo Privatschutz spezial
(Stand 2015-06)</v>
      </c>
      <c r="CS75" s="96"/>
      <c r="CT75" s="96"/>
      <c r="CU75" s="96"/>
      <c r="CV75" s="80" t="str">
        <f>CV1</f>
        <v>Generali Basis
(Stand 2013-07)</v>
      </c>
      <c r="CW75" s="96"/>
      <c r="CX75" s="96"/>
      <c r="CY75" s="96"/>
      <c r="CZ75" s="80" t="str">
        <f>CZ1</f>
        <v>Generali KomfortPlus
(Stand 2013-07)</v>
      </c>
      <c r="DA75" s="80" t="str">
        <f>DA1</f>
        <v>Gothaer Basis
(Stand 2016-01)</v>
      </c>
      <c r="DB75" s="96"/>
      <c r="DC75" s="96"/>
      <c r="DD75" s="96"/>
      <c r="DE75" s="96"/>
      <c r="DF75" s="80" t="str">
        <f>DF1</f>
        <v>Gothaer Top
(Stand 2016-01)</v>
      </c>
      <c r="DG75" s="181"/>
      <c r="DH75" s="80" t="str">
        <f>DH1</f>
        <v>Gothaer Plus
(Stand 2016-01)</v>
      </c>
      <c r="DI75" s="96"/>
      <c r="DJ75" s="96"/>
      <c r="DK75" s="96"/>
      <c r="DL75" s="181"/>
      <c r="DM75" s="181"/>
      <c r="DN75" s="80" t="str">
        <f>DN1</f>
        <v>HDI Rundum Sorglos Fam
(Stand 2014-06)</v>
      </c>
      <c r="DO75" s="80" t="str">
        <f>DO1</f>
        <v>Helvetia Basis
(Stand 2015-07)</v>
      </c>
      <c r="DP75" s="80" t="str">
        <f>DP1</f>
        <v>Helvetia Komfort
(Stand 2015-07)</v>
      </c>
      <c r="DQ75" s="83"/>
      <c r="DR75" s="96"/>
      <c r="DS75" s="96"/>
      <c r="DT75" s="96"/>
      <c r="DU75" s="96"/>
      <c r="DV75" s="17"/>
      <c r="DW75" s="17"/>
      <c r="DX75" s="17"/>
      <c r="DY75" s="17"/>
      <c r="DZ75" s="17"/>
      <c r="EA75" s="17"/>
      <c r="EB75" s="17"/>
      <c r="EC75" s="17"/>
      <c r="ED75" s="80" t="e">
        <f>#REF!</f>
        <v>#REF!</v>
      </c>
      <c r="EE75" s="80" t="e">
        <f>#REF!</f>
        <v>#REF!</v>
      </c>
      <c r="EF75" s="80" t="e">
        <f>#REF!</f>
        <v>#REF!</v>
      </c>
      <c r="EG75" s="80" t="e">
        <f>#REF!</f>
        <v>#REF!</v>
      </c>
      <c r="EH75" s="80" t="e">
        <f>#REF!</f>
        <v>#REF!</v>
      </c>
      <c r="EI75" s="80" t="e">
        <f>#REF!</f>
        <v>#REF!</v>
      </c>
      <c r="EJ75" s="80" t="e">
        <f>#REF!</f>
        <v>#REF!</v>
      </c>
      <c r="EK75" s="80" t="e">
        <f>#REF!</f>
        <v>#REF!</v>
      </c>
      <c r="EL75" s="80" t="str">
        <f>EL1</f>
        <v>HK Einfach Besser
(Stand 2018-01)</v>
      </c>
      <c r="EM75" s="80" t="str">
        <f>EM1</f>
        <v>HK Einfach Besser Plus
(Stand 2018-01)</v>
      </c>
      <c r="EN75" s="80" t="str">
        <f>EN1</f>
        <v>HK Einfach Gut
(Stand 2018-01)</v>
      </c>
      <c r="EO75" s="80" t="str">
        <f>EO1</f>
        <v>HK Einfach Komplett
(Stand 2018-01)</v>
      </c>
      <c r="EP75" s="80" t="str">
        <f>EP1</f>
        <v>HUK Classic
(Stand 2016-05)</v>
      </c>
      <c r="EQ75" s="96"/>
      <c r="ER75" s="80" t="str">
        <f>ER1</f>
        <v>HUK Plus
(Stamd 2016-05)</v>
      </c>
      <c r="ES75" s="96"/>
      <c r="ET75" s="96"/>
      <c r="EU75" s="96"/>
      <c r="EV75" s="80" t="str">
        <f>EV1</f>
        <v>HUK Classic
(Stand 2016-05)</v>
      </c>
      <c r="EW75" s="80" t="str">
        <f>EW1</f>
        <v>HUK Plus
(Stand 2016-05)</v>
      </c>
      <c r="EX75" s="80" t="str">
        <f>EX1</f>
        <v>HUK24 Classic
(Stand 2016-05)</v>
      </c>
      <c r="EY75" s="80" t="str">
        <f>EY1</f>
        <v>HUK24 Plus
(Stand 2016-05)</v>
      </c>
      <c r="EZ75" s="83"/>
      <c r="FA75" s="83"/>
      <c r="FB75" s="80" t="str">
        <f>FB1</f>
        <v>Ideal Exklusiv
(Stand 2016-05)</v>
      </c>
      <c r="FC75" s="80" t="str">
        <f>FC1</f>
        <v>Ideal Klassik
(Stand 2016-05)</v>
      </c>
      <c r="FD75" s="96"/>
      <c r="FE75" s="96"/>
      <c r="FF75" s="80" t="str">
        <f>FF1</f>
        <v>Interrisk XXL
(Stand 2013-12)</v>
      </c>
      <c r="FG75" s="80" t="str">
        <f>FG1</f>
        <v>ITL Classic 2000
(Stand 11-1999)</v>
      </c>
      <c r="FH75" s="96"/>
      <c r="FI75" s="80" t="str">
        <f>FI1</f>
        <v>ITL Protect 2000
(Stand 11-1999)</v>
      </c>
      <c r="FJ75" s="96"/>
      <c r="FK75" s="80" t="str">
        <f>FK1</f>
        <v>ITL PHV Business-Police
Stand 2010-01</v>
      </c>
      <c r="FL75" s="96"/>
      <c r="FM75" s="80" t="str">
        <f>FM1</f>
        <v>ITL afm Eurosecure 2011
Stand 07-2011 (05-2012)</v>
      </c>
      <c r="FN75" s="80" t="str">
        <f>FN1</f>
        <v>ITL afm Premium 2011
Stand 07-2011 (05-2012)</v>
      </c>
      <c r="FO75" s="80" t="str">
        <f t="shared" ref="FO75:FP75" si="13">FO1</f>
        <v>ITL afm Eurosecure 2011
(Stand 01-2018)</v>
      </c>
      <c r="FP75" s="80" t="str">
        <f t="shared" si="13"/>
        <v>ITL afm Premium 2011
(Stand 01-2018)</v>
      </c>
      <c r="FQ75" s="80" t="str">
        <f>FQ1</f>
        <v>ITL afm Eurosecure 2011
!!Tarif geschlossen!!</v>
      </c>
      <c r="FR75" s="80" t="str">
        <f>FR1</f>
        <v>ITL afm Premium 2011
!!Tarif geschlossen!!</v>
      </c>
      <c r="FS75" s="96"/>
      <c r="FT75" s="80" t="str">
        <f>FT1</f>
        <v>Janitos Balance
(Stand 2015-10)</v>
      </c>
      <c r="FU75" s="80" t="str">
        <f>FU1</f>
        <v>Janitos Basic
(Stand 2015-10)</v>
      </c>
      <c r="FV75" s="80" t="str">
        <f>FV1</f>
        <v>Janitos Best Selection
(Stand 2015-10)</v>
      </c>
      <c r="FW75" s="96"/>
      <c r="FX75" s="80" t="str">
        <f>FX1</f>
        <v>nat. suisse Komfort
(Stand 2012-01)</v>
      </c>
      <c r="FY75" s="80" t="str">
        <f>FY1</f>
        <v>nat. suisse Premium
(Stand 2012-01)</v>
      </c>
      <c r="FZ75" s="80" t="str">
        <f>FZ1</f>
        <v>NV PrivatPremium 2.0
(Stand 2015-10)</v>
      </c>
      <c r="GA75" s="96"/>
      <c r="GB75" s="80" t="str">
        <f>GB1</f>
        <v>Prokundo Exklusiv
(Stand 2015-05)</v>
      </c>
      <c r="GC75" s="80" t="str">
        <f>GC1</f>
        <v>Prokundo Komfort
(Stand 2015-05)</v>
      </c>
      <c r="GD75" s="96"/>
      <c r="GE75" s="96"/>
      <c r="GF75" s="18"/>
      <c r="GG75" s="18"/>
      <c r="GH75" s="80" t="str">
        <f>GH1</f>
        <v>Provinzial Kompaktschutz
(Stand 2015-09)</v>
      </c>
      <c r="GI75" s="80" t="str">
        <f>GI1</f>
        <v>Provinzial Rundumschutz
(Stand 2015-09)</v>
      </c>
      <c r="GJ75" s="96"/>
      <c r="GK75" s="96"/>
      <c r="GL75" s="80" t="str">
        <f>GL1</f>
        <v>Rhion Plus
(Stand 2016-04)</v>
      </c>
      <c r="GM75" s="80" t="str">
        <f>GM1</f>
        <v>Rhion Standard
(Stand 2016-04)</v>
      </c>
      <c r="GN75" s="80" t="str">
        <f>GN1</f>
        <v>Rhion Premium
(Stand 2016-04)</v>
      </c>
      <c r="GO75" s="96"/>
      <c r="GP75" s="80" t="str">
        <f>GP1</f>
        <v>R+V PrivatPolice
(Stand 2012-07)</v>
      </c>
      <c r="GQ75" s="80" t="str">
        <f>GQ1</f>
        <v>Signal Iduna Optimal
(Stand 2015-01)</v>
      </c>
      <c r="GR75" s="96"/>
      <c r="GS75" s="96"/>
      <c r="GT75" s="18"/>
      <c r="GU75" s="18"/>
      <c r="GV75" s="80" t="str">
        <f>GV1</f>
        <v>SLP Prima
(Stand 2016-01)</v>
      </c>
      <c r="GW75" s="80" t="str">
        <f>GW1</f>
        <v>SLP Prima Plus
(Stand 2016-01)</v>
      </c>
      <c r="GX75" s="80" t="str">
        <f>GX1</f>
        <v>VdVA Classic
(Stand 2015-01)</v>
      </c>
      <c r="GY75" s="80" t="str">
        <f>GY1</f>
        <v>VdVA Exclusiv
(Stand 2015-01)</v>
      </c>
      <c r="GZ75" s="80" t="str">
        <f>GZ1</f>
        <v>VGH
(Stand 2015-07)</v>
      </c>
      <c r="HA75" s="182"/>
      <c r="HB75" s="182"/>
      <c r="HC75" s="182"/>
      <c r="HD75" s="182"/>
      <c r="HE75" s="80" t="e">
        <f>#REF!</f>
        <v>#REF!</v>
      </c>
      <c r="HF75" s="80" t="e">
        <f>#REF!</f>
        <v>#REF!</v>
      </c>
      <c r="HG75" s="80" t="str">
        <f t="shared" ref="HG75" si="14">HG1</f>
        <v>VHV Klassik Garant
(Stand 2017)</v>
      </c>
      <c r="HH75" s="80" t="str">
        <f>HH1</f>
        <v>VHV Klassik Garant Exklusiv
(Stand 2017)</v>
      </c>
      <c r="HI75" s="80" t="str">
        <f>HI1</f>
        <v>VWB 60 Plus Komfort
(Stand 2009-10)</v>
      </c>
      <c r="HJ75" s="80" t="str">
        <f>HJ1</f>
        <v>VWB 60 Plus KomfortPlus
(Stand 2009-10)</v>
      </c>
      <c r="HK75" s="83"/>
      <c r="HL75" s="80" t="str">
        <f>HL1</f>
        <v>Württembergische PremiumSchutz Platinum
(Stand 2014-06)</v>
      </c>
      <c r="HM75" s="16"/>
    </row>
    <row r="76" spans="1:221" ht="22.5" customHeight="1">
      <c r="A76" s="82" t="s">
        <v>43</v>
      </c>
      <c r="B76" s="82"/>
      <c r="C76" s="47" t="s">
        <v>25</v>
      </c>
      <c r="D76" s="47" t="s">
        <v>67</v>
      </c>
      <c r="E76" s="47" t="s">
        <v>5130</v>
      </c>
      <c r="F76" s="47" t="s">
        <v>67</v>
      </c>
      <c r="G76" s="47" t="s">
        <v>67</v>
      </c>
      <c r="H76" s="47" t="s">
        <v>67</v>
      </c>
      <c r="I76" s="47" t="s">
        <v>25</v>
      </c>
      <c r="J76" s="47" t="s">
        <v>67</v>
      </c>
      <c r="K76" s="47" t="s">
        <v>67</v>
      </c>
      <c r="L76" s="42" t="s">
        <v>67</v>
      </c>
      <c r="M76" s="47" t="s">
        <v>86</v>
      </c>
      <c r="N76" s="42" t="s">
        <v>67</v>
      </c>
      <c r="O76" s="47" t="s">
        <v>86</v>
      </c>
      <c r="P76" s="47" t="s">
        <v>25</v>
      </c>
      <c r="Q76" s="47" t="s">
        <v>25</v>
      </c>
      <c r="R76" s="47" t="s">
        <v>86</v>
      </c>
      <c r="S76" s="47" t="s">
        <v>86</v>
      </c>
      <c r="T76" s="47" t="s">
        <v>25</v>
      </c>
      <c r="U76" s="42" t="s">
        <v>25</v>
      </c>
      <c r="V76" s="42" t="s">
        <v>4803</v>
      </c>
      <c r="W76" s="42" t="s">
        <v>4803</v>
      </c>
      <c r="X76" s="42" t="s">
        <v>4803</v>
      </c>
      <c r="Y76" s="42" t="s">
        <v>4803</v>
      </c>
      <c r="Z76" s="47" t="s">
        <v>25</v>
      </c>
      <c r="AA76" s="47" t="s">
        <v>1764</v>
      </c>
      <c r="AB76" s="47" t="s">
        <v>1764</v>
      </c>
      <c r="AC76" s="47" t="s">
        <v>25</v>
      </c>
      <c r="AD76" s="47" t="s">
        <v>86</v>
      </c>
      <c r="AE76" s="47" t="s">
        <v>86</v>
      </c>
      <c r="AF76" s="47" t="s">
        <v>67</v>
      </c>
      <c r="AG76" s="47" t="s">
        <v>67</v>
      </c>
      <c r="AH76" s="47" t="s">
        <v>67</v>
      </c>
      <c r="AI76" s="47" t="s">
        <v>67</v>
      </c>
      <c r="AJ76" s="48" t="s">
        <v>249</v>
      </c>
      <c r="AK76" s="48" t="s">
        <v>249</v>
      </c>
      <c r="AL76" s="47" t="s">
        <v>67</v>
      </c>
      <c r="AM76" s="48" t="s">
        <v>67</v>
      </c>
      <c r="AN76" s="42" t="s">
        <v>5712</v>
      </c>
      <c r="AO76" s="47" t="s">
        <v>67</v>
      </c>
      <c r="AP76" s="48" t="s">
        <v>67</v>
      </c>
      <c r="AQ76" s="48" t="s">
        <v>67</v>
      </c>
      <c r="AR76" s="42" t="s">
        <v>67</v>
      </c>
      <c r="AS76" s="29" t="s">
        <v>7384</v>
      </c>
      <c r="AT76" s="29" t="s">
        <v>7384</v>
      </c>
      <c r="AU76" s="47" t="s">
        <v>25</v>
      </c>
      <c r="AV76" s="47" t="s">
        <v>67</v>
      </c>
      <c r="AW76" s="42" t="s">
        <v>25</v>
      </c>
      <c r="AX76" s="42" t="s">
        <v>7068</v>
      </c>
      <c r="AY76" s="42" t="s">
        <v>1220</v>
      </c>
      <c r="AZ76" s="42" t="s">
        <v>1220</v>
      </c>
      <c r="BA76" s="42" t="s">
        <v>1220</v>
      </c>
      <c r="BB76" s="42" t="s">
        <v>1220</v>
      </c>
      <c r="BC76" s="42" t="s">
        <v>1220</v>
      </c>
      <c r="BD76" s="42" t="s">
        <v>1220</v>
      </c>
      <c r="BE76" s="47" t="s">
        <v>25</v>
      </c>
      <c r="BF76" s="47" t="s">
        <v>25</v>
      </c>
      <c r="BG76" s="42" t="s">
        <v>67</v>
      </c>
      <c r="BH76" s="42" t="s">
        <v>160</v>
      </c>
      <c r="BI76" s="48" t="s">
        <v>249</v>
      </c>
      <c r="BJ76" s="48" t="s">
        <v>249</v>
      </c>
      <c r="BK76" s="48" t="s">
        <v>4243</v>
      </c>
      <c r="BL76" s="48" t="s">
        <v>67</v>
      </c>
      <c r="BM76" s="42" t="s">
        <v>67</v>
      </c>
      <c r="BN76" s="47" t="s">
        <v>67</v>
      </c>
      <c r="BO76" s="42" t="s">
        <v>67</v>
      </c>
      <c r="BP76" s="47" t="s">
        <v>67</v>
      </c>
      <c r="BQ76" s="47" t="s">
        <v>67</v>
      </c>
      <c r="BR76" s="48" t="s">
        <v>4243</v>
      </c>
      <c r="BS76" s="48" t="s">
        <v>4243</v>
      </c>
      <c r="BT76" s="47" t="s">
        <v>67</v>
      </c>
      <c r="BU76" s="47" t="s">
        <v>67</v>
      </c>
      <c r="BV76" s="48" t="s">
        <v>4243</v>
      </c>
      <c r="BW76" s="48" t="s">
        <v>67</v>
      </c>
      <c r="BX76" s="42" t="s">
        <v>302</v>
      </c>
      <c r="BY76" s="47" t="s">
        <v>302</v>
      </c>
      <c r="BZ76" s="47" t="s">
        <v>302</v>
      </c>
      <c r="CA76" s="42" t="s">
        <v>67</v>
      </c>
      <c r="CB76" s="47" t="s">
        <v>302</v>
      </c>
      <c r="CC76" s="42" t="s">
        <v>25</v>
      </c>
      <c r="CD76" s="42" t="s">
        <v>25</v>
      </c>
      <c r="CE76" s="42" t="s">
        <v>25</v>
      </c>
      <c r="CF76" s="29" t="s">
        <v>67</v>
      </c>
      <c r="CG76" s="29" t="s">
        <v>67</v>
      </c>
      <c r="CH76" s="29" t="s">
        <v>67</v>
      </c>
      <c r="CI76" s="35" t="s">
        <v>67</v>
      </c>
      <c r="CJ76" s="48" t="s">
        <v>249</v>
      </c>
      <c r="CK76" s="29" t="s">
        <v>67</v>
      </c>
      <c r="CL76" s="29" t="s">
        <v>67</v>
      </c>
      <c r="CM76" s="29" t="s">
        <v>67</v>
      </c>
      <c r="CN76" s="42" t="s">
        <v>8010</v>
      </c>
      <c r="CO76" s="42" t="s">
        <v>8010</v>
      </c>
      <c r="CP76" s="48" t="s">
        <v>249</v>
      </c>
      <c r="CQ76" s="48" t="s">
        <v>249</v>
      </c>
      <c r="CR76" s="48" t="s">
        <v>249</v>
      </c>
      <c r="CS76" s="29" t="s">
        <v>67</v>
      </c>
      <c r="CT76" s="29" t="s">
        <v>25</v>
      </c>
      <c r="CU76" s="29" t="s">
        <v>25</v>
      </c>
      <c r="CV76" s="29" t="s">
        <v>25</v>
      </c>
      <c r="CW76" s="35" t="s">
        <v>67</v>
      </c>
      <c r="CX76" s="48" t="s">
        <v>67</v>
      </c>
      <c r="CY76" s="48" t="s">
        <v>67</v>
      </c>
      <c r="CZ76" s="48" t="s">
        <v>67</v>
      </c>
      <c r="DA76" s="42" t="s">
        <v>67</v>
      </c>
      <c r="DB76" s="47" t="s">
        <v>67</v>
      </c>
      <c r="DC76" s="42" t="s">
        <v>67</v>
      </c>
      <c r="DD76" s="47" t="s">
        <v>67</v>
      </c>
      <c r="DE76" s="42" t="s">
        <v>67</v>
      </c>
      <c r="DF76" s="42" t="s">
        <v>67</v>
      </c>
      <c r="DG76" s="42" t="s">
        <v>67</v>
      </c>
      <c r="DH76" s="42" t="s">
        <v>67</v>
      </c>
      <c r="DI76" s="47" t="s">
        <v>25</v>
      </c>
      <c r="DJ76" s="42" t="s">
        <v>147</v>
      </c>
      <c r="DK76" s="42" t="s">
        <v>147</v>
      </c>
      <c r="DL76" s="42" t="s">
        <v>67</v>
      </c>
      <c r="DM76" s="42" t="s">
        <v>67</v>
      </c>
      <c r="DN76" s="42" t="s">
        <v>67</v>
      </c>
      <c r="DO76" s="42" t="s">
        <v>1664</v>
      </c>
      <c r="DP76" s="42" t="s">
        <v>1664</v>
      </c>
      <c r="DQ76" s="42" t="s">
        <v>1799</v>
      </c>
      <c r="DR76" s="42" t="s">
        <v>147</v>
      </c>
      <c r="DS76" s="42" t="s">
        <v>147</v>
      </c>
      <c r="DT76" s="42" t="s">
        <v>147</v>
      </c>
      <c r="DU76" s="42" t="s">
        <v>147</v>
      </c>
      <c r="DV76" s="42" t="s">
        <v>147</v>
      </c>
      <c r="DW76" s="42" t="s">
        <v>147</v>
      </c>
      <c r="DX76" s="42" t="s">
        <v>1799</v>
      </c>
      <c r="DY76" s="42" t="s">
        <v>1799</v>
      </c>
      <c r="DZ76" s="42" t="s">
        <v>5469</v>
      </c>
      <c r="EA76" s="42" t="s">
        <v>5469</v>
      </c>
      <c r="EB76" s="42" t="s">
        <v>5469</v>
      </c>
      <c r="EC76" s="42" t="s">
        <v>5469</v>
      </c>
      <c r="ED76" s="42" t="s">
        <v>5469</v>
      </c>
      <c r="EE76" s="42" t="s">
        <v>5469</v>
      </c>
      <c r="EF76" s="42" t="s">
        <v>5469</v>
      </c>
      <c r="EG76" s="42" t="s">
        <v>5469</v>
      </c>
      <c r="EH76" s="42" t="s">
        <v>5469</v>
      </c>
      <c r="EI76" s="42" t="s">
        <v>5469</v>
      </c>
      <c r="EJ76" s="42" t="s">
        <v>5469</v>
      </c>
      <c r="EK76" s="42" t="s">
        <v>5469</v>
      </c>
      <c r="EL76" s="42" t="s">
        <v>67</v>
      </c>
      <c r="EM76" s="42" t="s">
        <v>67</v>
      </c>
      <c r="EN76" s="42" t="s">
        <v>67</v>
      </c>
      <c r="EO76" s="42" t="s">
        <v>67</v>
      </c>
      <c r="EP76" s="42" t="s">
        <v>25</v>
      </c>
      <c r="EQ76" s="42" t="s">
        <v>25</v>
      </c>
      <c r="ER76" s="47" t="s">
        <v>302</v>
      </c>
      <c r="ES76" s="47" t="s">
        <v>302</v>
      </c>
      <c r="ET76" s="42" t="s">
        <v>25</v>
      </c>
      <c r="EU76" s="47" t="s">
        <v>302</v>
      </c>
      <c r="EV76" s="42" t="s">
        <v>25</v>
      </c>
      <c r="EW76" s="47" t="s">
        <v>302</v>
      </c>
      <c r="EX76" s="47" t="s">
        <v>25</v>
      </c>
      <c r="EY76" s="47" t="s">
        <v>302</v>
      </c>
      <c r="EZ76" s="42" t="s">
        <v>67</v>
      </c>
      <c r="FA76" s="42" t="s">
        <v>67</v>
      </c>
      <c r="FB76" s="42" t="s">
        <v>67</v>
      </c>
      <c r="FC76" s="42" t="s">
        <v>67</v>
      </c>
      <c r="FD76" s="42" t="s">
        <v>67</v>
      </c>
      <c r="FE76" s="42" t="s">
        <v>67</v>
      </c>
      <c r="FF76" s="42" t="s">
        <v>67</v>
      </c>
      <c r="FG76" s="42" t="s">
        <v>25</v>
      </c>
      <c r="FH76" s="42" t="s">
        <v>25</v>
      </c>
      <c r="FI76" s="47" t="s">
        <v>67</v>
      </c>
      <c r="FJ76" s="47" t="s">
        <v>67</v>
      </c>
      <c r="FK76" s="47" t="s">
        <v>25</v>
      </c>
      <c r="FL76" s="47" t="s">
        <v>67</v>
      </c>
      <c r="FM76" s="47" t="s">
        <v>302</v>
      </c>
      <c r="FN76" s="42" t="s">
        <v>424</v>
      </c>
      <c r="FO76" s="47" t="s">
        <v>302</v>
      </c>
      <c r="FP76" s="42" t="s">
        <v>424</v>
      </c>
      <c r="FQ76" s="47" t="s">
        <v>302</v>
      </c>
      <c r="FR76" s="42" t="s">
        <v>424</v>
      </c>
      <c r="FS76" s="47" t="s">
        <v>67</v>
      </c>
      <c r="FT76" s="47" t="s">
        <v>67</v>
      </c>
      <c r="FU76" s="47" t="s">
        <v>2586</v>
      </c>
      <c r="FV76" s="47" t="s">
        <v>67</v>
      </c>
      <c r="FW76" s="42" t="s">
        <v>281</v>
      </c>
      <c r="FX76" s="42" t="s">
        <v>281</v>
      </c>
      <c r="FY76" s="42" t="s">
        <v>1505</v>
      </c>
      <c r="FZ76" s="42" t="s">
        <v>270</v>
      </c>
      <c r="GA76" s="42" t="s">
        <v>25</v>
      </c>
      <c r="GB76" s="42" t="s">
        <v>1111</v>
      </c>
      <c r="GC76" s="42" t="s">
        <v>1110</v>
      </c>
      <c r="GD76" s="42" t="s">
        <v>2820</v>
      </c>
      <c r="GE76" s="42" t="s">
        <v>2820</v>
      </c>
      <c r="GF76" s="42" t="s">
        <v>2820</v>
      </c>
      <c r="GG76" s="42" t="s">
        <v>2820</v>
      </c>
      <c r="GH76" s="42" t="s">
        <v>4590</v>
      </c>
      <c r="GI76" s="42" t="s">
        <v>2820</v>
      </c>
      <c r="GJ76" s="42" t="s">
        <v>25</v>
      </c>
      <c r="GK76" s="42" t="s">
        <v>313</v>
      </c>
      <c r="GL76" s="42" t="s">
        <v>67</v>
      </c>
      <c r="GM76" s="42" t="s">
        <v>25</v>
      </c>
      <c r="GN76" s="42" t="s">
        <v>67</v>
      </c>
      <c r="GO76" s="42" t="s">
        <v>313</v>
      </c>
      <c r="GP76" s="42" t="s">
        <v>67</v>
      </c>
      <c r="GQ76" s="42" t="s">
        <v>25</v>
      </c>
      <c r="GR76" s="47" t="s">
        <v>65</v>
      </c>
      <c r="GS76" s="47" t="s">
        <v>67</v>
      </c>
      <c r="GT76" s="47" t="s">
        <v>67</v>
      </c>
      <c r="GU76" s="47" t="s">
        <v>67</v>
      </c>
      <c r="GV76" s="47" t="s">
        <v>67</v>
      </c>
      <c r="GW76" s="47" t="s">
        <v>67</v>
      </c>
      <c r="GX76" s="47" t="s">
        <v>67</v>
      </c>
      <c r="GY76" s="47" t="s">
        <v>67</v>
      </c>
      <c r="GZ76" s="47" t="s">
        <v>67</v>
      </c>
      <c r="HA76" s="47" t="s">
        <v>67</v>
      </c>
      <c r="HB76" s="47" t="s">
        <v>67</v>
      </c>
      <c r="HC76" s="47" t="s">
        <v>67</v>
      </c>
      <c r="HD76" s="42" t="s">
        <v>417</v>
      </c>
      <c r="HE76" s="47" t="s">
        <v>67</v>
      </c>
      <c r="HF76" s="42" t="s">
        <v>417</v>
      </c>
      <c r="HG76" s="176" t="s">
        <v>67</v>
      </c>
      <c r="HH76" s="42" t="s">
        <v>67</v>
      </c>
      <c r="HI76" s="42" t="s">
        <v>3243</v>
      </c>
      <c r="HJ76" s="42" t="s">
        <v>3243</v>
      </c>
      <c r="HK76" s="42" t="s">
        <v>506</v>
      </c>
      <c r="HL76" s="42" t="s">
        <v>506</v>
      </c>
      <c r="HM76" s="42" t="s">
        <v>67</v>
      </c>
    </row>
    <row r="77" spans="1:221" ht="11.25" customHeight="1">
      <c r="A77" s="86" t="s">
        <v>435</v>
      </c>
      <c r="B77" s="86"/>
      <c r="C77" s="63" t="s">
        <v>25</v>
      </c>
      <c r="D77" s="62" t="s">
        <v>5512</v>
      </c>
      <c r="E77" s="62" t="s">
        <v>6156</v>
      </c>
      <c r="F77" s="62" t="s">
        <v>6156</v>
      </c>
      <c r="G77" s="62" t="s">
        <v>6156</v>
      </c>
      <c r="H77" s="62" t="s">
        <v>5512</v>
      </c>
      <c r="I77" s="62" t="s">
        <v>25</v>
      </c>
      <c r="J77" s="62"/>
      <c r="K77" s="62" t="s">
        <v>1640</v>
      </c>
      <c r="L77" s="62" t="s">
        <v>6334</v>
      </c>
      <c r="M77" s="62" t="s">
        <v>4208</v>
      </c>
      <c r="N77" s="62" t="s">
        <v>6334</v>
      </c>
      <c r="O77" s="62" t="s">
        <v>4208</v>
      </c>
      <c r="P77" s="63"/>
      <c r="Q77" s="63" t="s">
        <v>25</v>
      </c>
      <c r="R77" s="63"/>
      <c r="S77" s="63" t="s">
        <v>719</v>
      </c>
      <c r="T77" s="62" t="s">
        <v>4721</v>
      </c>
      <c r="U77" s="62" t="s">
        <v>25</v>
      </c>
      <c r="V77" s="62" t="s">
        <v>4725</v>
      </c>
      <c r="W77" s="62" t="s">
        <v>4725</v>
      </c>
      <c r="X77" s="62" t="s">
        <v>4726</v>
      </c>
      <c r="Y77" s="62" t="s">
        <v>4726</v>
      </c>
      <c r="Z77" s="63" t="s">
        <v>25</v>
      </c>
      <c r="AA77" s="63" t="s">
        <v>1710</v>
      </c>
      <c r="AB77" s="63" t="s">
        <v>1710</v>
      </c>
      <c r="AC77" s="63" t="s">
        <v>2300</v>
      </c>
      <c r="AD77" s="63" t="s">
        <v>2300</v>
      </c>
      <c r="AE77" s="63" t="s">
        <v>2300</v>
      </c>
      <c r="AF77" s="63"/>
      <c r="AG77" s="63"/>
      <c r="AH77" s="63"/>
      <c r="AI77" s="63"/>
      <c r="AJ77" s="63" t="s">
        <v>3937</v>
      </c>
      <c r="AK77" s="63" t="s">
        <v>3937</v>
      </c>
      <c r="AL77" s="62" t="s">
        <v>6156</v>
      </c>
      <c r="AM77" s="63" t="s">
        <v>5240</v>
      </c>
      <c r="AN77" s="63" t="s">
        <v>5825</v>
      </c>
      <c r="AO77" s="63" t="s">
        <v>6878</v>
      </c>
      <c r="AP77" s="63" t="s">
        <v>5240</v>
      </c>
      <c r="AQ77" s="63" t="s">
        <v>5404</v>
      </c>
      <c r="AR77" s="63" t="s">
        <v>6982</v>
      </c>
      <c r="AS77" s="63"/>
      <c r="AT77" s="63"/>
      <c r="AU77" s="63" t="s">
        <v>1539</v>
      </c>
      <c r="AV77" s="63" t="s">
        <v>1539</v>
      </c>
      <c r="AW77" s="63" t="s">
        <v>25</v>
      </c>
      <c r="AX77" s="63" t="s">
        <v>5140</v>
      </c>
      <c r="AY77" s="63" t="s">
        <v>1229</v>
      </c>
      <c r="AZ77" s="63" t="s">
        <v>1229</v>
      </c>
      <c r="BA77" s="63" t="s">
        <v>1229</v>
      </c>
      <c r="BB77" s="63" t="s">
        <v>1229</v>
      </c>
      <c r="BC77" s="63" t="s">
        <v>1229</v>
      </c>
      <c r="BD77" s="63" t="s">
        <v>1229</v>
      </c>
      <c r="BE77" s="62"/>
      <c r="BF77" s="62" t="s">
        <v>25</v>
      </c>
      <c r="BG77" s="63" t="s">
        <v>4281</v>
      </c>
      <c r="BH77" s="62"/>
      <c r="BI77" s="62" t="s">
        <v>790</v>
      </c>
      <c r="BJ77" s="62" t="s">
        <v>790</v>
      </c>
      <c r="BK77" s="62" t="s">
        <v>4281</v>
      </c>
      <c r="BL77" s="63" t="s">
        <v>4281</v>
      </c>
      <c r="BM77" s="63" t="s">
        <v>4281</v>
      </c>
      <c r="BN77" s="62"/>
      <c r="BO77" s="63" t="s">
        <v>4281</v>
      </c>
      <c r="BP77" s="62" t="s">
        <v>839</v>
      </c>
      <c r="BQ77" s="62" t="s">
        <v>839</v>
      </c>
      <c r="BR77" s="62" t="s">
        <v>4281</v>
      </c>
      <c r="BS77" s="63" t="s">
        <v>4281</v>
      </c>
      <c r="BT77" s="62" t="s">
        <v>895</v>
      </c>
      <c r="BU77" s="62" t="s">
        <v>895</v>
      </c>
      <c r="BV77" s="62" t="s">
        <v>4281</v>
      </c>
      <c r="BW77" s="63" t="s">
        <v>4281</v>
      </c>
      <c r="BX77" s="63" t="s">
        <v>7226</v>
      </c>
      <c r="BY77" s="63" t="s">
        <v>4088</v>
      </c>
      <c r="BZ77" s="63" t="s">
        <v>4088</v>
      </c>
      <c r="CA77" s="63" t="s">
        <v>7306</v>
      </c>
      <c r="CB77" s="63" t="s">
        <v>4087</v>
      </c>
      <c r="CC77" s="63" t="s">
        <v>25</v>
      </c>
      <c r="CD77" s="62" t="s">
        <v>25</v>
      </c>
      <c r="CE77" s="62"/>
      <c r="CF77" s="64" t="s">
        <v>5070</v>
      </c>
      <c r="CG77" s="64" t="s">
        <v>5070</v>
      </c>
      <c r="CH77" s="64"/>
      <c r="CI77" s="64"/>
      <c r="CJ77" s="64"/>
      <c r="CK77" s="64" t="s">
        <v>4962</v>
      </c>
      <c r="CL77" s="64" t="s">
        <v>4962</v>
      </c>
      <c r="CM77" s="64" t="s">
        <v>4962</v>
      </c>
      <c r="CN77" s="63" t="s">
        <v>8011</v>
      </c>
      <c r="CO77" s="63" t="s">
        <v>8011</v>
      </c>
      <c r="CP77" s="64" t="s">
        <v>1559</v>
      </c>
      <c r="CQ77" s="64" t="s">
        <v>1559</v>
      </c>
      <c r="CR77" s="64" t="s">
        <v>1559</v>
      </c>
      <c r="CS77" s="64"/>
      <c r="CT77" s="64" t="s">
        <v>25</v>
      </c>
      <c r="CU77" s="64" t="s">
        <v>25</v>
      </c>
      <c r="CV77" s="64" t="s">
        <v>25</v>
      </c>
      <c r="CW77" s="65"/>
      <c r="CX77" s="64" t="s">
        <v>969</v>
      </c>
      <c r="CY77" s="64" t="s">
        <v>969</v>
      </c>
      <c r="CZ77" s="64" t="s">
        <v>969</v>
      </c>
      <c r="DA77" s="62" t="s">
        <v>1436</v>
      </c>
      <c r="DB77" s="62"/>
      <c r="DC77" s="62" t="s">
        <v>1436</v>
      </c>
      <c r="DD77" s="62"/>
      <c r="DE77" s="62" t="s">
        <v>1436</v>
      </c>
      <c r="DF77" s="62" t="s">
        <v>1436</v>
      </c>
      <c r="DG77" s="62" t="s">
        <v>1436</v>
      </c>
      <c r="DH77" s="62" t="s">
        <v>1436</v>
      </c>
      <c r="DI77" s="62" t="s">
        <v>25</v>
      </c>
      <c r="DJ77" s="62" t="s">
        <v>1506</v>
      </c>
      <c r="DK77" s="62" t="s">
        <v>1506</v>
      </c>
      <c r="DL77" s="62" t="s">
        <v>3525</v>
      </c>
      <c r="DM77" s="62"/>
      <c r="DN77" s="62" t="s">
        <v>3525</v>
      </c>
      <c r="DO77" s="62" t="s">
        <v>2654</v>
      </c>
      <c r="DP77" s="62" t="s">
        <v>2654</v>
      </c>
      <c r="DQ77" s="62" t="s">
        <v>3182</v>
      </c>
      <c r="DR77" s="62"/>
      <c r="DS77" s="62"/>
      <c r="DT77" s="62"/>
      <c r="DU77" s="62"/>
      <c r="DV77" s="62" t="s">
        <v>1025</v>
      </c>
      <c r="DW77" s="62" t="s">
        <v>1025</v>
      </c>
      <c r="DX77" s="62" t="s">
        <v>1025</v>
      </c>
      <c r="DY77" s="62" t="s">
        <v>1025</v>
      </c>
      <c r="DZ77" s="62" t="s">
        <v>1025</v>
      </c>
      <c r="EA77" s="62" t="s">
        <v>1025</v>
      </c>
      <c r="EB77" s="62" t="s">
        <v>1025</v>
      </c>
      <c r="EC77" s="62" t="s">
        <v>1025</v>
      </c>
      <c r="ED77" s="62" t="s">
        <v>1025</v>
      </c>
      <c r="EE77" s="62" t="s">
        <v>1025</v>
      </c>
      <c r="EF77" s="62" t="s">
        <v>1025</v>
      </c>
      <c r="EG77" s="62" t="s">
        <v>1025</v>
      </c>
      <c r="EH77" s="62" t="s">
        <v>6035</v>
      </c>
      <c r="EI77" s="62" t="s">
        <v>6035</v>
      </c>
      <c r="EJ77" s="62" t="s">
        <v>6035</v>
      </c>
      <c r="EK77" s="62" t="s">
        <v>6035</v>
      </c>
      <c r="EL77" s="62" t="s">
        <v>6035</v>
      </c>
      <c r="EM77" s="62" t="s">
        <v>6035</v>
      </c>
      <c r="EN77" s="62" t="s">
        <v>6035</v>
      </c>
      <c r="EO77" s="62" t="s">
        <v>6035</v>
      </c>
      <c r="EP77" s="66"/>
      <c r="EQ77" s="66"/>
      <c r="ER77" s="66" t="s">
        <v>8104</v>
      </c>
      <c r="ES77" s="66"/>
      <c r="ET77" s="66" t="s">
        <v>25</v>
      </c>
      <c r="EU77" s="66" t="s">
        <v>3415</v>
      </c>
      <c r="EV77" s="66"/>
      <c r="EW77" s="66" t="s">
        <v>4393</v>
      </c>
      <c r="EX77" s="66" t="s">
        <v>25</v>
      </c>
      <c r="EY77" s="66" t="s">
        <v>4393</v>
      </c>
      <c r="EZ77" s="62" t="s">
        <v>613</v>
      </c>
      <c r="FA77" s="62" t="s">
        <v>613</v>
      </c>
      <c r="FB77" s="62" t="s">
        <v>3676</v>
      </c>
      <c r="FC77" s="62" t="s">
        <v>3676</v>
      </c>
      <c r="FD77" s="66" t="s">
        <v>2401</v>
      </c>
      <c r="FE77" s="66" t="s">
        <v>2401</v>
      </c>
      <c r="FF77" s="66" t="s">
        <v>4451</v>
      </c>
      <c r="FG77" s="63" t="s">
        <v>25</v>
      </c>
      <c r="FH77" s="62"/>
      <c r="FI77" s="63" t="s">
        <v>3625</v>
      </c>
      <c r="FJ77" s="62" t="s">
        <v>447</v>
      </c>
      <c r="FK77" s="62" t="s">
        <v>25</v>
      </c>
      <c r="FL77" s="63"/>
      <c r="FM77" s="63" t="s">
        <v>1163</v>
      </c>
      <c r="FN77" s="63" t="s">
        <v>1163</v>
      </c>
      <c r="FO77" s="63" t="s">
        <v>1163</v>
      </c>
      <c r="FP77" s="63" t="s">
        <v>1163</v>
      </c>
      <c r="FQ77" s="63" t="s">
        <v>1163</v>
      </c>
      <c r="FR77" s="63" t="s">
        <v>1163</v>
      </c>
      <c r="FS77" s="63" t="s">
        <v>3976</v>
      </c>
      <c r="FT77" s="63" t="s">
        <v>2590</v>
      </c>
      <c r="FU77" s="63" t="s">
        <v>2587</v>
      </c>
      <c r="FV77" s="63" t="s">
        <v>2590</v>
      </c>
      <c r="FW77" s="62"/>
      <c r="FX77" s="62" t="s">
        <v>1506</v>
      </c>
      <c r="FY77" s="62" t="s">
        <v>1506</v>
      </c>
      <c r="FZ77" s="62" t="s">
        <v>2743</v>
      </c>
      <c r="GA77" s="62" t="s">
        <v>25</v>
      </c>
      <c r="GB77" s="62" t="s">
        <v>1054</v>
      </c>
      <c r="GC77" s="62" t="s">
        <v>1109</v>
      </c>
      <c r="GD77" s="62" t="s">
        <v>2819</v>
      </c>
      <c r="GE77" s="62" t="s">
        <v>2821</v>
      </c>
      <c r="GF77" s="62" t="s">
        <v>2819</v>
      </c>
      <c r="GG77" s="62" t="s">
        <v>2821</v>
      </c>
      <c r="GH77" s="62" t="s">
        <v>4590</v>
      </c>
      <c r="GI77" s="62" t="s">
        <v>5212</v>
      </c>
      <c r="GJ77" s="62"/>
      <c r="GK77" s="62"/>
      <c r="GL77" s="62" t="s">
        <v>1372</v>
      </c>
      <c r="GM77" s="62" t="s">
        <v>25</v>
      </c>
      <c r="GN77" s="62" t="s">
        <v>25</v>
      </c>
      <c r="GO77" s="62"/>
      <c r="GP77" s="62" t="s">
        <v>1663</v>
      </c>
      <c r="GQ77" s="62" t="s">
        <v>25</v>
      </c>
      <c r="GR77" s="62"/>
      <c r="GS77" s="62"/>
      <c r="GT77" s="62" t="s">
        <v>1161</v>
      </c>
      <c r="GU77" s="62" t="s">
        <v>1200</v>
      </c>
      <c r="GV77" s="62" t="s">
        <v>1200</v>
      </c>
      <c r="GW77" s="62" t="s">
        <v>1161</v>
      </c>
      <c r="GX77" s="62" t="s">
        <v>3468</v>
      </c>
      <c r="GY77" s="62" t="s">
        <v>3470</v>
      </c>
      <c r="GZ77" s="62" t="s">
        <v>5631</v>
      </c>
      <c r="HA77" s="67"/>
      <c r="HB77" s="67"/>
      <c r="HC77" s="62" t="s">
        <v>1200</v>
      </c>
      <c r="HD77" s="62" t="s">
        <v>3004</v>
      </c>
      <c r="HE77" s="62" t="s">
        <v>1200</v>
      </c>
      <c r="HF77" s="62" t="s">
        <v>3004</v>
      </c>
      <c r="HG77" s="62" t="s">
        <v>5966</v>
      </c>
      <c r="HH77" s="62" t="s">
        <v>5966</v>
      </c>
      <c r="HI77" s="62" t="s">
        <v>3242</v>
      </c>
      <c r="HJ77" s="62" t="s">
        <v>3242</v>
      </c>
      <c r="HK77" s="62" t="s">
        <v>505</v>
      </c>
      <c r="HL77" s="62" t="s">
        <v>505</v>
      </c>
      <c r="HM77" s="62" t="s">
        <v>3296</v>
      </c>
    </row>
    <row r="78" spans="1:221" ht="22.5" customHeight="1">
      <c r="A78" s="44" t="s">
        <v>7406</v>
      </c>
      <c r="B78" s="44"/>
      <c r="C78" s="47" t="s">
        <v>25</v>
      </c>
      <c r="D78" s="29" t="s">
        <v>197</v>
      </c>
      <c r="E78" s="47" t="s">
        <v>5130</v>
      </c>
      <c r="F78" s="29" t="s">
        <v>7509</v>
      </c>
      <c r="G78" s="29" t="s">
        <v>7509</v>
      </c>
      <c r="H78" s="29" t="s">
        <v>197</v>
      </c>
      <c r="I78" s="29" t="s">
        <v>25</v>
      </c>
      <c r="J78" s="47" t="s">
        <v>25</v>
      </c>
      <c r="K78" s="42" t="s">
        <v>3049</v>
      </c>
      <c r="L78" s="42" t="s">
        <v>7510</v>
      </c>
      <c r="M78" s="42" t="s">
        <v>3049</v>
      </c>
      <c r="N78" s="42" t="s">
        <v>7510</v>
      </c>
      <c r="O78" s="42" t="s">
        <v>3049</v>
      </c>
      <c r="P78" s="47" t="s">
        <v>25</v>
      </c>
      <c r="Q78" s="47" t="s">
        <v>25</v>
      </c>
      <c r="R78" s="42" t="s">
        <v>187</v>
      </c>
      <c r="S78" s="42" t="s">
        <v>2301</v>
      </c>
      <c r="T78" s="42" t="s">
        <v>25</v>
      </c>
      <c r="U78" s="42" t="s">
        <v>25</v>
      </c>
      <c r="V78" s="42" t="s">
        <v>86</v>
      </c>
      <c r="W78" s="42" t="s">
        <v>86</v>
      </c>
      <c r="X78" s="42" t="s">
        <v>86</v>
      </c>
      <c r="Y78" s="42" t="s">
        <v>4803</v>
      </c>
      <c r="Z78" s="42" t="s">
        <v>25</v>
      </c>
      <c r="AA78" s="29" t="s">
        <v>197</v>
      </c>
      <c r="AB78" s="29" t="s">
        <v>1765</v>
      </c>
      <c r="AC78" s="47" t="s">
        <v>25</v>
      </c>
      <c r="AD78" s="42" t="s">
        <v>2301</v>
      </c>
      <c r="AE78" s="42" t="s">
        <v>2301</v>
      </c>
      <c r="AF78" s="42" t="s">
        <v>186</v>
      </c>
      <c r="AG78" s="47" t="s">
        <v>67</v>
      </c>
      <c r="AH78" s="47" t="s">
        <v>67</v>
      </c>
      <c r="AI78" s="42" t="s">
        <v>67</v>
      </c>
      <c r="AJ78" s="51" t="s">
        <v>3808</v>
      </c>
      <c r="AK78" s="51" t="s">
        <v>3808</v>
      </c>
      <c r="AL78" s="29" t="s">
        <v>7509</v>
      </c>
      <c r="AM78" s="51" t="s">
        <v>84</v>
      </c>
      <c r="AN78" s="42" t="s">
        <v>67</v>
      </c>
      <c r="AO78" s="47" t="s">
        <v>67</v>
      </c>
      <c r="AP78" s="51" t="s">
        <v>84</v>
      </c>
      <c r="AQ78" s="51" t="s">
        <v>67</v>
      </c>
      <c r="AR78" s="42" t="s">
        <v>67</v>
      </c>
      <c r="AS78" s="29" t="s">
        <v>7384</v>
      </c>
      <c r="AT78" s="29" t="s">
        <v>7384</v>
      </c>
      <c r="AU78" s="47" t="s">
        <v>25</v>
      </c>
      <c r="AV78" s="42" t="s">
        <v>186</v>
      </c>
      <c r="AW78" s="42" t="s">
        <v>25</v>
      </c>
      <c r="AX78" s="42" t="s">
        <v>7068</v>
      </c>
      <c r="AY78" s="42" t="s">
        <v>1220</v>
      </c>
      <c r="AZ78" s="42" t="s">
        <v>1220</v>
      </c>
      <c r="BA78" s="42" t="s">
        <v>1220</v>
      </c>
      <c r="BB78" s="42" t="s">
        <v>1220</v>
      </c>
      <c r="BC78" s="42" t="s">
        <v>1220</v>
      </c>
      <c r="BD78" s="42" t="s">
        <v>1220</v>
      </c>
      <c r="BE78" s="47" t="s">
        <v>25</v>
      </c>
      <c r="BF78" s="47" t="s">
        <v>25</v>
      </c>
      <c r="BG78" s="29" t="s">
        <v>4579</v>
      </c>
      <c r="BH78" s="42" t="s">
        <v>186</v>
      </c>
      <c r="BI78" s="42" t="s">
        <v>186</v>
      </c>
      <c r="BJ78" s="42" t="s">
        <v>186</v>
      </c>
      <c r="BK78" s="29" t="s">
        <v>896</v>
      </c>
      <c r="BL78" s="29" t="s">
        <v>4618</v>
      </c>
      <c r="BM78" s="42" t="s">
        <v>67</v>
      </c>
      <c r="BN78" s="42" t="s">
        <v>186</v>
      </c>
      <c r="BO78" s="29" t="s">
        <v>5317</v>
      </c>
      <c r="BP78" s="42" t="s">
        <v>186</v>
      </c>
      <c r="BQ78" s="42" t="s">
        <v>186</v>
      </c>
      <c r="BR78" s="29" t="s">
        <v>4244</v>
      </c>
      <c r="BS78" s="29" t="s">
        <v>4244</v>
      </c>
      <c r="BT78" s="29" t="s">
        <v>896</v>
      </c>
      <c r="BU78" s="29" t="s">
        <v>896</v>
      </c>
      <c r="BV78" s="29" t="s">
        <v>4282</v>
      </c>
      <c r="BW78" s="29" t="s">
        <v>4282</v>
      </c>
      <c r="BX78" s="42" t="s">
        <v>302</v>
      </c>
      <c r="BY78" s="29" t="s">
        <v>4060</v>
      </c>
      <c r="BZ78" s="29" t="s">
        <v>4060</v>
      </c>
      <c r="CA78" s="42" t="s">
        <v>67</v>
      </c>
      <c r="CB78" s="29" t="s">
        <v>4060</v>
      </c>
      <c r="CC78" s="29" t="s">
        <v>25</v>
      </c>
      <c r="CD78" s="42" t="s">
        <v>25</v>
      </c>
      <c r="CE78" s="42" t="s">
        <v>25</v>
      </c>
      <c r="CF78" s="29" t="s">
        <v>197</v>
      </c>
      <c r="CG78" s="29" t="s">
        <v>197</v>
      </c>
      <c r="CH78" s="29" t="s">
        <v>197</v>
      </c>
      <c r="CI78" s="29" t="s">
        <v>197</v>
      </c>
      <c r="CJ78" s="29" t="s">
        <v>250</v>
      </c>
      <c r="CK78" s="29" t="s">
        <v>197</v>
      </c>
      <c r="CL78" s="29" t="s">
        <v>197</v>
      </c>
      <c r="CM78" s="29" t="s">
        <v>197</v>
      </c>
      <c r="CN78" s="42" t="s">
        <v>8010</v>
      </c>
      <c r="CO78" s="42" t="s">
        <v>8010</v>
      </c>
      <c r="CP78" s="29" t="s">
        <v>250</v>
      </c>
      <c r="CQ78" s="29" t="s">
        <v>250</v>
      </c>
      <c r="CR78" s="29" t="s">
        <v>250</v>
      </c>
      <c r="CS78" s="29" t="s">
        <v>209</v>
      </c>
      <c r="CT78" s="29" t="s">
        <v>25</v>
      </c>
      <c r="CU78" s="29" t="s">
        <v>25</v>
      </c>
      <c r="CV78" s="29" t="s">
        <v>25</v>
      </c>
      <c r="CW78" s="29" t="s">
        <v>209</v>
      </c>
      <c r="CX78" s="29" t="s">
        <v>209</v>
      </c>
      <c r="CY78" s="29" t="s">
        <v>209</v>
      </c>
      <c r="CZ78" s="29" t="s">
        <v>209</v>
      </c>
      <c r="DA78" s="42" t="s">
        <v>396</v>
      </c>
      <c r="DB78" s="47" t="s">
        <v>67</v>
      </c>
      <c r="DC78" s="42" t="s">
        <v>396</v>
      </c>
      <c r="DD78" s="47" t="s">
        <v>67</v>
      </c>
      <c r="DE78" s="42" t="s">
        <v>396</v>
      </c>
      <c r="DF78" s="42" t="s">
        <v>396</v>
      </c>
      <c r="DG78" s="42" t="s">
        <v>396</v>
      </c>
      <c r="DH78" s="42" t="s">
        <v>396</v>
      </c>
      <c r="DI78" s="47" t="s">
        <v>25</v>
      </c>
      <c r="DJ78" s="42" t="s">
        <v>188</v>
      </c>
      <c r="DK78" s="42" t="s">
        <v>188</v>
      </c>
      <c r="DL78" s="42" t="s">
        <v>3526</v>
      </c>
      <c r="DM78" s="42" t="s">
        <v>186</v>
      </c>
      <c r="DN78" s="42" t="s">
        <v>186</v>
      </c>
      <c r="DO78" s="42" t="s">
        <v>1664</v>
      </c>
      <c r="DP78" s="42" t="s">
        <v>1664</v>
      </c>
      <c r="DQ78" s="42" t="s">
        <v>188</v>
      </c>
      <c r="DR78" s="42" t="s">
        <v>188</v>
      </c>
      <c r="DS78" s="42" t="s">
        <v>188</v>
      </c>
      <c r="DT78" s="42" t="s">
        <v>188</v>
      </c>
      <c r="DU78" s="42" t="s">
        <v>188</v>
      </c>
      <c r="DV78" s="42" t="s">
        <v>188</v>
      </c>
      <c r="DW78" s="42" t="s">
        <v>188</v>
      </c>
      <c r="DX78" s="42" t="s">
        <v>188</v>
      </c>
      <c r="DY78" s="42" t="s">
        <v>188</v>
      </c>
      <c r="DZ78" s="42" t="s">
        <v>188</v>
      </c>
      <c r="EA78" s="42" t="s">
        <v>188</v>
      </c>
      <c r="EB78" s="42" t="s">
        <v>188</v>
      </c>
      <c r="EC78" s="42" t="s">
        <v>188</v>
      </c>
      <c r="ED78" s="42" t="s">
        <v>188</v>
      </c>
      <c r="EE78" s="42" t="s">
        <v>188</v>
      </c>
      <c r="EF78" s="42" t="s">
        <v>188</v>
      </c>
      <c r="EG78" s="42" t="s">
        <v>188</v>
      </c>
      <c r="EH78" s="29" t="s">
        <v>2479</v>
      </c>
      <c r="EI78" s="29" t="s">
        <v>2479</v>
      </c>
      <c r="EJ78" s="29" t="s">
        <v>2479</v>
      </c>
      <c r="EK78" s="29" t="s">
        <v>2479</v>
      </c>
      <c r="EL78" s="29" t="s">
        <v>67</v>
      </c>
      <c r="EM78" s="29" t="s">
        <v>67</v>
      </c>
      <c r="EN78" s="29" t="s">
        <v>67</v>
      </c>
      <c r="EO78" s="29" t="s">
        <v>67</v>
      </c>
      <c r="EP78" s="42" t="s">
        <v>25</v>
      </c>
      <c r="EQ78" s="42" t="s">
        <v>25</v>
      </c>
      <c r="ER78" s="47" t="s">
        <v>302</v>
      </c>
      <c r="ES78" s="42" t="s">
        <v>404</v>
      </c>
      <c r="ET78" s="42" t="s">
        <v>25</v>
      </c>
      <c r="EU78" s="42" t="s">
        <v>404</v>
      </c>
      <c r="EV78" s="42" t="s">
        <v>25</v>
      </c>
      <c r="EW78" s="42" t="s">
        <v>404</v>
      </c>
      <c r="EX78" s="47" t="s">
        <v>25</v>
      </c>
      <c r="EY78" s="42" t="s">
        <v>404</v>
      </c>
      <c r="EZ78" s="42" t="s">
        <v>67</v>
      </c>
      <c r="FA78" s="42" t="s">
        <v>25</v>
      </c>
      <c r="FB78" s="42" t="s">
        <v>3721</v>
      </c>
      <c r="FC78" s="42" t="s">
        <v>25</v>
      </c>
      <c r="FD78" s="42" t="s">
        <v>186</v>
      </c>
      <c r="FE78" s="42" t="s">
        <v>186</v>
      </c>
      <c r="FF78" s="29" t="s">
        <v>2479</v>
      </c>
      <c r="FG78" s="42" t="s">
        <v>25</v>
      </c>
      <c r="FH78" s="42" t="s">
        <v>25</v>
      </c>
      <c r="FI78" s="42" t="s">
        <v>3633</v>
      </c>
      <c r="FJ78" s="42" t="s">
        <v>448</v>
      </c>
      <c r="FK78" s="47" t="s">
        <v>25</v>
      </c>
      <c r="FL78" s="42" t="s">
        <v>186</v>
      </c>
      <c r="FM78" s="29" t="s">
        <v>2479</v>
      </c>
      <c r="FN78" s="29" t="s">
        <v>2479</v>
      </c>
      <c r="FO78" s="42" t="s">
        <v>7730</v>
      </c>
      <c r="FP78" s="42" t="s">
        <v>7779</v>
      </c>
      <c r="FQ78" s="42" t="s">
        <v>7730</v>
      </c>
      <c r="FR78" s="42" t="s">
        <v>7779</v>
      </c>
      <c r="FS78" s="47" t="s">
        <v>25</v>
      </c>
      <c r="FT78" s="42" t="s">
        <v>448</v>
      </c>
      <c r="FU78" s="47" t="s">
        <v>2586</v>
      </c>
      <c r="FV78" s="42" t="s">
        <v>448</v>
      </c>
      <c r="FW78" s="42" t="s">
        <v>281</v>
      </c>
      <c r="FX78" s="47" t="s">
        <v>25</v>
      </c>
      <c r="FY78" s="42" t="s">
        <v>1495</v>
      </c>
      <c r="FZ78" s="42" t="s">
        <v>2744</v>
      </c>
      <c r="GA78" s="42" t="s">
        <v>25</v>
      </c>
      <c r="GB78" s="42" t="s">
        <v>1055</v>
      </c>
      <c r="GC78" s="47" t="s">
        <v>25</v>
      </c>
      <c r="GD78" s="47" t="s">
        <v>65</v>
      </c>
      <c r="GE78" s="47" t="s">
        <v>65</v>
      </c>
      <c r="GF78" s="47" t="s">
        <v>65</v>
      </c>
      <c r="GG78" s="47" t="s">
        <v>65</v>
      </c>
      <c r="GH78" s="47" t="s">
        <v>4590</v>
      </c>
      <c r="GI78" s="47" t="s">
        <v>4590</v>
      </c>
      <c r="GJ78" s="42" t="s">
        <v>25</v>
      </c>
      <c r="GK78" s="42" t="s">
        <v>313</v>
      </c>
      <c r="GL78" s="42" t="s">
        <v>67</v>
      </c>
      <c r="GM78" s="42" t="s">
        <v>25</v>
      </c>
      <c r="GN78" s="42" t="s">
        <v>67</v>
      </c>
      <c r="GO78" s="42" t="s">
        <v>449</v>
      </c>
      <c r="GP78" s="42" t="s">
        <v>4498</v>
      </c>
      <c r="GQ78" s="42" t="s">
        <v>25</v>
      </c>
      <c r="GR78" s="47" t="s">
        <v>25</v>
      </c>
      <c r="GS78" s="42" t="s">
        <v>230</v>
      </c>
      <c r="GT78" s="42" t="s">
        <v>189</v>
      </c>
      <c r="GU78" s="47" t="s">
        <v>25</v>
      </c>
      <c r="GV78" s="47" t="s">
        <v>25</v>
      </c>
      <c r="GW78" s="42" t="s">
        <v>189</v>
      </c>
      <c r="GX78" s="47" t="s">
        <v>25</v>
      </c>
      <c r="GY78" s="42" t="s">
        <v>3471</v>
      </c>
      <c r="GZ78" s="42" t="s">
        <v>5898</v>
      </c>
      <c r="HA78" s="47" t="s">
        <v>65</v>
      </c>
      <c r="HB78" s="42" t="s">
        <v>189</v>
      </c>
      <c r="HC78" s="47" t="s">
        <v>25</v>
      </c>
      <c r="HD78" s="42" t="s">
        <v>3003</v>
      </c>
      <c r="HE78" s="47" t="s">
        <v>25</v>
      </c>
      <c r="HF78" s="42" t="s">
        <v>3003</v>
      </c>
      <c r="HG78" s="42" t="s">
        <v>7803</v>
      </c>
      <c r="HH78" s="42" t="s">
        <v>7803</v>
      </c>
      <c r="HI78" s="42" t="s">
        <v>25</v>
      </c>
      <c r="HJ78" s="42" t="s">
        <v>3244</v>
      </c>
      <c r="HK78" s="42" t="s">
        <v>506</v>
      </c>
      <c r="HL78" s="42" t="s">
        <v>506</v>
      </c>
      <c r="HM78" s="42" t="s">
        <v>25</v>
      </c>
    </row>
    <row r="79" spans="1:221" ht="11.25" customHeight="1">
      <c r="A79" s="86" t="s">
        <v>435</v>
      </c>
      <c r="B79" s="86"/>
      <c r="C79" s="62" t="s">
        <v>25</v>
      </c>
      <c r="D79" s="62" t="s">
        <v>5512</v>
      </c>
      <c r="E79" s="62" t="s">
        <v>6156</v>
      </c>
      <c r="F79" s="62" t="s">
        <v>6156</v>
      </c>
      <c r="G79" s="62" t="s">
        <v>6156</v>
      </c>
      <c r="H79" s="62" t="s">
        <v>5512</v>
      </c>
      <c r="I79" s="62" t="s">
        <v>25</v>
      </c>
      <c r="J79" s="62"/>
      <c r="K79" s="62" t="s">
        <v>1641</v>
      </c>
      <c r="L79" s="62" t="s">
        <v>6335</v>
      </c>
      <c r="M79" s="62" t="s">
        <v>4208</v>
      </c>
      <c r="N79" s="62" t="s">
        <v>6335</v>
      </c>
      <c r="O79" s="62" t="s">
        <v>4208</v>
      </c>
      <c r="P79" s="63"/>
      <c r="Q79" s="63" t="s">
        <v>25</v>
      </c>
      <c r="R79" s="63"/>
      <c r="S79" s="63" t="s">
        <v>719</v>
      </c>
      <c r="T79" s="62" t="s">
        <v>4721</v>
      </c>
      <c r="U79" s="62" t="s">
        <v>25</v>
      </c>
      <c r="V79" s="62" t="s">
        <v>4725</v>
      </c>
      <c r="W79" s="62" t="s">
        <v>4725</v>
      </c>
      <c r="X79" s="62" t="s">
        <v>4726</v>
      </c>
      <c r="Y79" s="62" t="s">
        <v>4726</v>
      </c>
      <c r="Z79" s="63" t="s">
        <v>25</v>
      </c>
      <c r="AA79" s="63" t="s">
        <v>1710</v>
      </c>
      <c r="AB79" s="63" t="s">
        <v>1710</v>
      </c>
      <c r="AC79" s="63" t="s">
        <v>2300</v>
      </c>
      <c r="AD79" s="63" t="s">
        <v>2300</v>
      </c>
      <c r="AE79" s="63" t="s">
        <v>2300</v>
      </c>
      <c r="AF79" s="63"/>
      <c r="AG79" s="63"/>
      <c r="AH79" s="63"/>
      <c r="AI79" s="63"/>
      <c r="AJ79" s="63" t="s">
        <v>3937</v>
      </c>
      <c r="AK79" s="63" t="s">
        <v>3937</v>
      </c>
      <c r="AL79" s="62" t="s">
        <v>6156</v>
      </c>
      <c r="AM79" s="63" t="s">
        <v>5254</v>
      </c>
      <c r="AN79" s="63" t="s">
        <v>5825</v>
      </c>
      <c r="AO79" s="63" t="s">
        <v>6878</v>
      </c>
      <c r="AP79" s="63" t="s">
        <v>5254</v>
      </c>
      <c r="AQ79" s="63"/>
      <c r="AR79" s="63" t="s">
        <v>6982</v>
      </c>
      <c r="AS79" s="63"/>
      <c r="AT79" s="63"/>
      <c r="AU79" s="63" t="s">
        <v>1539</v>
      </c>
      <c r="AV79" s="63" t="s">
        <v>1539</v>
      </c>
      <c r="AW79" s="63" t="s">
        <v>25</v>
      </c>
      <c r="AX79" s="63" t="s">
        <v>5140</v>
      </c>
      <c r="AY79" s="63" t="s">
        <v>1229</v>
      </c>
      <c r="AZ79" s="63" t="s">
        <v>1229</v>
      </c>
      <c r="BA79" s="63" t="s">
        <v>1229</v>
      </c>
      <c r="BB79" s="63" t="s">
        <v>1229</v>
      </c>
      <c r="BC79" s="63" t="s">
        <v>1229</v>
      </c>
      <c r="BD79" s="63" t="s">
        <v>1229</v>
      </c>
      <c r="BE79" s="62"/>
      <c r="BF79" s="62" t="s">
        <v>25</v>
      </c>
      <c r="BG79" s="63" t="s">
        <v>4281</v>
      </c>
      <c r="BH79" s="62"/>
      <c r="BI79" s="62" t="s">
        <v>790</v>
      </c>
      <c r="BJ79" s="62" t="s">
        <v>790</v>
      </c>
      <c r="BK79" s="62" t="s">
        <v>4281</v>
      </c>
      <c r="BL79" s="63" t="s">
        <v>4281</v>
      </c>
      <c r="BM79" s="63" t="s">
        <v>4281</v>
      </c>
      <c r="BN79" s="62"/>
      <c r="BO79" s="63" t="s">
        <v>4281</v>
      </c>
      <c r="BP79" s="62" t="s">
        <v>839</v>
      </c>
      <c r="BQ79" s="62" t="s">
        <v>839</v>
      </c>
      <c r="BR79" s="62" t="s">
        <v>4281</v>
      </c>
      <c r="BS79" s="63" t="s">
        <v>4281</v>
      </c>
      <c r="BT79" s="62" t="s">
        <v>895</v>
      </c>
      <c r="BU79" s="62" t="s">
        <v>895</v>
      </c>
      <c r="BV79" s="62" t="s">
        <v>4281</v>
      </c>
      <c r="BW79" s="63" t="s">
        <v>4281</v>
      </c>
      <c r="BX79" s="63" t="s">
        <v>7226</v>
      </c>
      <c r="BY79" s="63" t="s">
        <v>4088</v>
      </c>
      <c r="BZ79" s="63" t="s">
        <v>4088</v>
      </c>
      <c r="CA79" s="63" t="s">
        <v>7306</v>
      </c>
      <c r="CB79" s="63" t="s">
        <v>4087</v>
      </c>
      <c r="CC79" s="63" t="s">
        <v>25</v>
      </c>
      <c r="CD79" s="62" t="s">
        <v>25</v>
      </c>
      <c r="CE79" s="62"/>
      <c r="CF79" s="64" t="s">
        <v>5070</v>
      </c>
      <c r="CG79" s="64" t="s">
        <v>5070</v>
      </c>
      <c r="CH79" s="64"/>
      <c r="CI79" s="64"/>
      <c r="CJ79" s="64"/>
      <c r="CK79" s="64" t="s">
        <v>4962</v>
      </c>
      <c r="CL79" s="64" t="s">
        <v>4962</v>
      </c>
      <c r="CM79" s="64" t="s">
        <v>4962</v>
      </c>
      <c r="CN79" s="63" t="s">
        <v>8011</v>
      </c>
      <c r="CO79" s="63" t="s">
        <v>8011</v>
      </c>
      <c r="CP79" s="64" t="s">
        <v>1559</v>
      </c>
      <c r="CQ79" s="64" t="s">
        <v>1559</v>
      </c>
      <c r="CR79" s="64" t="s">
        <v>1559</v>
      </c>
      <c r="CS79" s="64"/>
      <c r="CT79" s="64" t="s">
        <v>25</v>
      </c>
      <c r="CU79" s="64" t="s">
        <v>25</v>
      </c>
      <c r="CV79" s="64" t="s">
        <v>25</v>
      </c>
      <c r="CW79" s="65"/>
      <c r="CX79" s="64" t="s">
        <v>969</v>
      </c>
      <c r="CY79" s="64" t="s">
        <v>969</v>
      </c>
      <c r="CZ79" s="64" t="s">
        <v>969</v>
      </c>
      <c r="DA79" s="62" t="s">
        <v>1436</v>
      </c>
      <c r="DB79" s="62"/>
      <c r="DC79" s="62" t="s">
        <v>1436</v>
      </c>
      <c r="DD79" s="62"/>
      <c r="DE79" s="62" t="s">
        <v>1436</v>
      </c>
      <c r="DF79" s="62" t="s">
        <v>1436</v>
      </c>
      <c r="DG79" s="62" t="s">
        <v>1436</v>
      </c>
      <c r="DH79" s="62" t="s">
        <v>1436</v>
      </c>
      <c r="DI79" s="62" t="s">
        <v>25</v>
      </c>
      <c r="DJ79" s="62" t="s">
        <v>1506</v>
      </c>
      <c r="DK79" s="62" t="s">
        <v>1506</v>
      </c>
      <c r="DL79" s="62" t="s">
        <v>3525</v>
      </c>
      <c r="DM79" s="62"/>
      <c r="DN79" s="62" t="s">
        <v>3559</v>
      </c>
      <c r="DO79" s="62" t="s">
        <v>2654</v>
      </c>
      <c r="DP79" s="62" t="s">
        <v>2654</v>
      </c>
      <c r="DQ79" s="62" t="s">
        <v>3182</v>
      </c>
      <c r="DR79" s="62"/>
      <c r="DS79" s="62"/>
      <c r="DT79" s="62"/>
      <c r="DU79" s="62"/>
      <c r="DV79" s="62" t="s">
        <v>1025</v>
      </c>
      <c r="DW79" s="62" t="s">
        <v>1025</v>
      </c>
      <c r="DX79" s="62" t="s">
        <v>1025</v>
      </c>
      <c r="DY79" s="62" t="s">
        <v>1025</v>
      </c>
      <c r="DZ79" s="62" t="s">
        <v>1025</v>
      </c>
      <c r="EA79" s="62" t="s">
        <v>1025</v>
      </c>
      <c r="EB79" s="62" t="s">
        <v>1025</v>
      </c>
      <c r="EC79" s="62" t="s">
        <v>1025</v>
      </c>
      <c r="ED79" s="62" t="s">
        <v>1025</v>
      </c>
      <c r="EE79" s="62" t="s">
        <v>1025</v>
      </c>
      <c r="EF79" s="62" t="s">
        <v>1025</v>
      </c>
      <c r="EG79" s="62" t="s">
        <v>1025</v>
      </c>
      <c r="EH79" s="62" t="s">
        <v>6035</v>
      </c>
      <c r="EI79" s="62" t="s">
        <v>6035</v>
      </c>
      <c r="EJ79" s="62" t="s">
        <v>6035</v>
      </c>
      <c r="EK79" s="62" t="s">
        <v>6035</v>
      </c>
      <c r="EL79" s="62" t="s">
        <v>6035</v>
      </c>
      <c r="EM79" s="62" t="s">
        <v>6035</v>
      </c>
      <c r="EN79" s="62" t="s">
        <v>6035</v>
      </c>
      <c r="EO79" s="62" t="s">
        <v>6035</v>
      </c>
      <c r="EP79" s="66"/>
      <c r="EQ79" s="66"/>
      <c r="ER79" s="66" t="s">
        <v>8104</v>
      </c>
      <c r="ES79" s="66"/>
      <c r="ET79" s="66" t="s">
        <v>25</v>
      </c>
      <c r="EU79" s="66" t="s">
        <v>3415</v>
      </c>
      <c r="EV79" s="66"/>
      <c r="EW79" s="66" t="s">
        <v>4393</v>
      </c>
      <c r="EX79" s="66" t="s">
        <v>25</v>
      </c>
      <c r="EY79" s="66" t="s">
        <v>4393</v>
      </c>
      <c r="EZ79" s="62" t="s">
        <v>572</v>
      </c>
      <c r="FA79" s="62" t="s">
        <v>613</v>
      </c>
      <c r="FB79" s="62" t="s">
        <v>3720</v>
      </c>
      <c r="FC79" s="62" t="s">
        <v>3676</v>
      </c>
      <c r="FD79" s="66" t="s">
        <v>2401</v>
      </c>
      <c r="FE79" s="66" t="s">
        <v>2401</v>
      </c>
      <c r="FF79" s="66" t="s">
        <v>4451</v>
      </c>
      <c r="FG79" s="63" t="s">
        <v>25</v>
      </c>
      <c r="FH79" s="62"/>
      <c r="FI79" s="63" t="s">
        <v>3625</v>
      </c>
      <c r="FJ79" s="62" t="s">
        <v>447</v>
      </c>
      <c r="FK79" s="62" t="s">
        <v>25</v>
      </c>
      <c r="FL79" s="63"/>
      <c r="FM79" s="63" t="s">
        <v>1163</v>
      </c>
      <c r="FN79" s="63" t="s">
        <v>1163</v>
      </c>
      <c r="FO79" s="63" t="s">
        <v>1163</v>
      </c>
      <c r="FP79" s="63" t="s">
        <v>1163</v>
      </c>
      <c r="FQ79" s="63" t="s">
        <v>1163</v>
      </c>
      <c r="FR79" s="63" t="s">
        <v>1163</v>
      </c>
      <c r="FS79" s="63" t="s">
        <v>25</v>
      </c>
      <c r="FT79" s="63" t="s">
        <v>2590</v>
      </c>
      <c r="FU79" s="63" t="s">
        <v>2587</v>
      </c>
      <c r="FV79" s="63" t="s">
        <v>2590</v>
      </c>
      <c r="FW79" s="62"/>
      <c r="FX79" s="63" t="s">
        <v>25</v>
      </c>
      <c r="FY79" s="62" t="s">
        <v>1506</v>
      </c>
      <c r="FZ79" s="62" t="s">
        <v>2743</v>
      </c>
      <c r="GA79" s="62" t="s">
        <v>25</v>
      </c>
      <c r="GB79" s="62" t="s">
        <v>1054</v>
      </c>
      <c r="GC79" s="62" t="s">
        <v>1109</v>
      </c>
      <c r="GD79" s="62" t="s">
        <v>2822</v>
      </c>
      <c r="GE79" s="62" t="s">
        <v>2823</v>
      </c>
      <c r="GF79" s="62" t="s">
        <v>2822</v>
      </c>
      <c r="GG79" s="62" t="s">
        <v>2823</v>
      </c>
      <c r="GH79" s="62" t="s">
        <v>4590</v>
      </c>
      <c r="GI79" s="62" t="s">
        <v>4590</v>
      </c>
      <c r="GJ79" s="62"/>
      <c r="GK79" s="62"/>
      <c r="GL79" s="62" t="s">
        <v>1372</v>
      </c>
      <c r="GM79" s="62" t="s">
        <v>25</v>
      </c>
      <c r="GN79" s="62" t="s">
        <v>25</v>
      </c>
      <c r="GO79" s="62"/>
      <c r="GP79" s="62" t="s">
        <v>4544</v>
      </c>
      <c r="GQ79" s="62" t="s">
        <v>25</v>
      </c>
      <c r="GR79" s="62"/>
      <c r="GS79" s="62"/>
      <c r="GT79" s="62" t="s">
        <v>1162</v>
      </c>
      <c r="GU79" s="62" t="s">
        <v>1200</v>
      </c>
      <c r="GV79" s="62" t="s">
        <v>1200</v>
      </c>
      <c r="GW79" s="62" t="s">
        <v>1162</v>
      </c>
      <c r="GX79" s="62" t="s">
        <v>3468</v>
      </c>
      <c r="GY79" s="62" t="s">
        <v>3470</v>
      </c>
      <c r="GZ79" s="62" t="s">
        <v>5628</v>
      </c>
      <c r="HA79" s="67"/>
      <c r="HB79" s="67"/>
      <c r="HC79" s="67" t="s">
        <v>25</v>
      </c>
      <c r="HD79" s="67" t="s">
        <v>3002</v>
      </c>
      <c r="HE79" s="67" t="s">
        <v>25</v>
      </c>
      <c r="HF79" s="67" t="s">
        <v>3002</v>
      </c>
      <c r="HG79" s="62" t="s">
        <v>5899</v>
      </c>
      <c r="HH79" s="62" t="s">
        <v>5899</v>
      </c>
      <c r="HI79" s="62" t="s">
        <v>3242</v>
      </c>
      <c r="HJ79" s="62" t="s">
        <v>3242</v>
      </c>
      <c r="HK79" s="62" t="s">
        <v>505</v>
      </c>
      <c r="HL79" s="62" t="s">
        <v>505</v>
      </c>
      <c r="HM79" s="62" t="s">
        <v>3296</v>
      </c>
    </row>
    <row r="80" spans="1:221" s="30" customFormat="1" ht="145.5" customHeight="1">
      <c r="A80" s="44" t="s">
        <v>1881</v>
      </c>
      <c r="B80" s="9"/>
      <c r="C80" s="42" t="s">
        <v>25</v>
      </c>
      <c r="D80" s="29" t="s">
        <v>4230</v>
      </c>
      <c r="E80" s="42" t="s">
        <v>25</v>
      </c>
      <c r="F80" s="29" t="s">
        <v>7479</v>
      </c>
      <c r="G80" s="29" t="s">
        <v>7480</v>
      </c>
      <c r="H80" s="29" t="s">
        <v>4230</v>
      </c>
      <c r="I80" s="29" t="s">
        <v>25</v>
      </c>
      <c r="J80" s="127"/>
      <c r="K80" s="42" t="s">
        <v>25</v>
      </c>
      <c r="L80" s="29" t="s">
        <v>25</v>
      </c>
      <c r="M80" s="42" t="s">
        <v>25</v>
      </c>
      <c r="N80" s="29" t="s">
        <v>25</v>
      </c>
      <c r="O80" s="42" t="s">
        <v>25</v>
      </c>
      <c r="P80" s="116"/>
      <c r="Q80" s="42" t="s">
        <v>25</v>
      </c>
      <c r="R80" s="127"/>
      <c r="S80" s="42" t="s">
        <v>25</v>
      </c>
      <c r="T80" s="42" t="s">
        <v>25</v>
      </c>
      <c r="U80" s="29" t="s">
        <v>25</v>
      </c>
      <c r="V80" s="178" t="s">
        <v>4729</v>
      </c>
      <c r="W80" s="178" t="s">
        <v>7495</v>
      </c>
      <c r="X80" s="178" t="s">
        <v>4728</v>
      </c>
      <c r="Y80" s="178" t="s">
        <v>7494</v>
      </c>
      <c r="Z80" s="127"/>
      <c r="AA80" s="127"/>
      <c r="AB80" s="127"/>
      <c r="AC80" s="42" t="s">
        <v>25</v>
      </c>
      <c r="AD80" s="42" t="s">
        <v>25</v>
      </c>
      <c r="AE80" s="42" t="s">
        <v>25</v>
      </c>
      <c r="AF80" s="42" t="s">
        <v>4122</v>
      </c>
      <c r="AG80" s="42" t="s">
        <v>4122</v>
      </c>
      <c r="AH80" s="42" t="s">
        <v>4122</v>
      </c>
      <c r="AI80" s="42" t="s">
        <v>5317</v>
      </c>
      <c r="AJ80" s="29" t="s">
        <v>25</v>
      </c>
      <c r="AK80" s="42" t="s">
        <v>25</v>
      </c>
      <c r="AL80" s="29" t="s">
        <v>7479</v>
      </c>
      <c r="AM80" s="42" t="s">
        <v>5263</v>
      </c>
      <c r="AN80" s="42" t="s">
        <v>5836</v>
      </c>
      <c r="AO80" s="42" t="s">
        <v>6896</v>
      </c>
      <c r="AP80" s="42" t="s">
        <v>5861</v>
      </c>
      <c r="AQ80" s="42" t="s">
        <v>5403</v>
      </c>
      <c r="AR80" s="42" t="s">
        <v>6980</v>
      </c>
      <c r="AS80" s="42" t="s">
        <v>7383</v>
      </c>
      <c r="AT80" s="42" t="s">
        <v>25</v>
      </c>
      <c r="AU80" s="47" t="s">
        <v>25</v>
      </c>
      <c r="AV80" s="47" t="s">
        <v>25</v>
      </c>
      <c r="AW80" s="42" t="s">
        <v>25</v>
      </c>
      <c r="AX80" s="42" t="s">
        <v>7065</v>
      </c>
      <c r="AY80" s="42" t="s">
        <v>25</v>
      </c>
      <c r="AZ80" s="42" t="s">
        <v>25</v>
      </c>
      <c r="BA80" s="42" t="s">
        <v>25</v>
      </c>
      <c r="BB80" s="42" t="s">
        <v>25</v>
      </c>
      <c r="BC80" s="42" t="s">
        <v>25</v>
      </c>
      <c r="BD80" s="42" t="s">
        <v>25</v>
      </c>
      <c r="BE80" s="127"/>
      <c r="BF80" s="42" t="s">
        <v>25</v>
      </c>
      <c r="BG80" s="42" t="s">
        <v>25</v>
      </c>
      <c r="BH80" s="127"/>
      <c r="BI80" s="42" t="s">
        <v>25</v>
      </c>
      <c r="BJ80" s="42" t="s">
        <v>25</v>
      </c>
      <c r="BK80" s="42" t="s">
        <v>25</v>
      </c>
      <c r="BL80" s="42" t="s">
        <v>25</v>
      </c>
      <c r="BM80" s="42" t="s">
        <v>7529</v>
      </c>
      <c r="BN80" s="127"/>
      <c r="BO80" s="42" t="s">
        <v>7530</v>
      </c>
      <c r="BP80" s="42" t="s">
        <v>25</v>
      </c>
      <c r="BQ80" s="42" t="s">
        <v>25</v>
      </c>
      <c r="BR80" s="42" t="s">
        <v>4331</v>
      </c>
      <c r="BS80" s="42" t="s">
        <v>4331</v>
      </c>
      <c r="BT80" s="42" t="s">
        <v>2079</v>
      </c>
      <c r="BU80" s="42" t="s">
        <v>2079</v>
      </c>
      <c r="BV80" s="42" t="s">
        <v>4322</v>
      </c>
      <c r="BW80" s="42" t="s">
        <v>4322</v>
      </c>
      <c r="BX80" s="29" t="s">
        <v>7544</v>
      </c>
      <c r="BY80" s="29" t="s">
        <v>4107</v>
      </c>
      <c r="BZ80" s="29" t="s">
        <v>4107</v>
      </c>
      <c r="CA80" s="29" t="s">
        <v>7545</v>
      </c>
      <c r="CB80" s="29" t="s">
        <v>4108</v>
      </c>
      <c r="CC80" s="42" t="s">
        <v>25</v>
      </c>
      <c r="CD80" s="42" t="s">
        <v>25</v>
      </c>
      <c r="CE80" s="127"/>
      <c r="CF80" s="29" t="s">
        <v>25</v>
      </c>
      <c r="CG80" s="42" t="s">
        <v>5068</v>
      </c>
      <c r="CH80" s="133"/>
      <c r="CI80" s="129"/>
      <c r="CJ80" s="129"/>
      <c r="CK80" s="29" t="s">
        <v>25</v>
      </c>
      <c r="CL80" s="42" t="s">
        <v>4960</v>
      </c>
      <c r="CM80" s="42" t="s">
        <v>4960</v>
      </c>
      <c r="CN80" s="42" t="s">
        <v>8012</v>
      </c>
      <c r="CO80" s="42" t="s">
        <v>8012</v>
      </c>
      <c r="CP80" s="42" t="s">
        <v>25</v>
      </c>
      <c r="CQ80" s="42" t="s">
        <v>25</v>
      </c>
      <c r="CR80" s="42" t="s">
        <v>25</v>
      </c>
      <c r="CS80" s="133"/>
      <c r="CT80" s="42" t="s">
        <v>25</v>
      </c>
      <c r="CU80" s="42" t="s">
        <v>25</v>
      </c>
      <c r="CV80" s="42" t="s">
        <v>25</v>
      </c>
      <c r="CW80" s="129"/>
      <c r="CX80" s="42" t="s">
        <v>2132</v>
      </c>
      <c r="CY80" s="42" t="s">
        <v>3082</v>
      </c>
      <c r="CZ80" s="42" t="s">
        <v>3082</v>
      </c>
      <c r="DA80" s="42" t="s">
        <v>2138</v>
      </c>
      <c r="DB80" s="127"/>
      <c r="DC80" s="42" t="s">
        <v>2138</v>
      </c>
      <c r="DD80" s="127"/>
      <c r="DE80" s="42" t="s">
        <v>2143</v>
      </c>
      <c r="DF80" s="42" t="s">
        <v>2143</v>
      </c>
      <c r="DG80" s="42" t="s">
        <v>2143</v>
      </c>
      <c r="DH80" s="42" t="s">
        <v>2143</v>
      </c>
      <c r="DI80" s="127"/>
      <c r="DJ80" s="127"/>
      <c r="DK80" s="127"/>
      <c r="DL80" s="42" t="s">
        <v>3579</v>
      </c>
      <c r="DM80" s="42" t="s">
        <v>2176</v>
      </c>
      <c r="DN80" s="42" t="s">
        <v>2176</v>
      </c>
      <c r="DO80" s="29" t="s">
        <v>25</v>
      </c>
      <c r="DP80" s="29" t="s">
        <v>3761</v>
      </c>
      <c r="DQ80" s="43" t="s">
        <v>25</v>
      </c>
      <c r="DR80" s="127"/>
      <c r="DS80" s="127"/>
      <c r="DT80" s="127"/>
      <c r="DU80" s="127"/>
      <c r="DV80" s="42" t="s">
        <v>1019</v>
      </c>
      <c r="DW80" s="42" t="s">
        <v>1019</v>
      </c>
      <c r="DX80" s="29" t="s">
        <v>2217</v>
      </c>
      <c r="DY80" s="29" t="s">
        <v>2217</v>
      </c>
      <c r="DZ80" s="42" t="s">
        <v>5467</v>
      </c>
      <c r="EA80" s="42" t="s">
        <v>5467</v>
      </c>
      <c r="EB80" s="42" t="s">
        <v>5467</v>
      </c>
      <c r="EC80" s="42" t="s">
        <v>5467</v>
      </c>
      <c r="ED80" s="42" t="s">
        <v>5467</v>
      </c>
      <c r="EE80" s="42" t="s">
        <v>5467</v>
      </c>
      <c r="EF80" s="42" t="s">
        <v>5467</v>
      </c>
      <c r="EG80" s="42" t="s">
        <v>5467</v>
      </c>
      <c r="EH80" s="29" t="s">
        <v>25</v>
      </c>
      <c r="EI80" s="29" t="s">
        <v>6089</v>
      </c>
      <c r="EJ80" s="29" t="s">
        <v>6089</v>
      </c>
      <c r="EK80" s="29" t="s">
        <v>6089</v>
      </c>
      <c r="EL80" s="29" t="s">
        <v>7413</v>
      </c>
      <c r="EM80" s="29" t="s">
        <v>7413</v>
      </c>
      <c r="EN80" s="29" t="s">
        <v>25</v>
      </c>
      <c r="EO80" s="29" t="s">
        <v>7413</v>
      </c>
      <c r="EP80" s="42" t="s">
        <v>25</v>
      </c>
      <c r="EQ80" s="42" t="s">
        <v>25</v>
      </c>
      <c r="ER80" s="29" t="s">
        <v>8554</v>
      </c>
      <c r="ES80" s="42" t="s">
        <v>25</v>
      </c>
      <c r="ET80" s="47" t="s">
        <v>25</v>
      </c>
      <c r="EU80" s="47" t="s">
        <v>25</v>
      </c>
      <c r="EV80" s="42" t="s">
        <v>25</v>
      </c>
      <c r="EW80" s="42" t="s">
        <v>4395</v>
      </c>
      <c r="EX80" s="47" t="s">
        <v>25</v>
      </c>
      <c r="EY80" s="42" t="s">
        <v>4395</v>
      </c>
      <c r="EZ80" s="42" t="s">
        <v>2271</v>
      </c>
      <c r="FA80" s="42" t="s">
        <v>25</v>
      </c>
      <c r="FB80" s="29" t="s">
        <v>5739</v>
      </c>
      <c r="FC80" s="42" t="s">
        <v>25</v>
      </c>
      <c r="FD80" s="42" t="s">
        <v>2402</v>
      </c>
      <c r="FE80" s="42" t="s">
        <v>2402</v>
      </c>
      <c r="FF80" s="42" t="s">
        <v>2402</v>
      </c>
      <c r="FG80" s="42" t="s">
        <v>25</v>
      </c>
      <c r="FH80" s="115"/>
      <c r="FI80" s="42" t="s">
        <v>25</v>
      </c>
      <c r="FJ80" s="127"/>
      <c r="FK80" s="47" t="s">
        <v>25</v>
      </c>
      <c r="FL80" s="127"/>
      <c r="FM80" s="42" t="s">
        <v>25</v>
      </c>
      <c r="FN80" s="42" t="s">
        <v>7470</v>
      </c>
      <c r="FO80" s="42" t="s">
        <v>25</v>
      </c>
      <c r="FP80" s="42" t="s">
        <v>7470</v>
      </c>
      <c r="FQ80" s="42" t="s">
        <v>25</v>
      </c>
      <c r="FR80" s="42" t="s">
        <v>7470</v>
      </c>
      <c r="FS80" s="42" t="s">
        <v>25</v>
      </c>
      <c r="FT80" s="42" t="s">
        <v>2586</v>
      </c>
      <c r="FU80" s="42" t="s">
        <v>2586</v>
      </c>
      <c r="FV80" s="29" t="s">
        <v>2589</v>
      </c>
      <c r="FW80" s="127"/>
      <c r="FX80" s="47" t="s">
        <v>25</v>
      </c>
      <c r="FY80" s="47" t="s">
        <v>25</v>
      </c>
      <c r="FZ80" s="42" t="s">
        <v>5759</v>
      </c>
      <c r="GA80" s="127"/>
      <c r="GB80" s="42" t="s">
        <v>25</v>
      </c>
      <c r="GC80" s="42" t="s">
        <v>25</v>
      </c>
      <c r="GD80" s="42" t="s">
        <v>25</v>
      </c>
      <c r="GE80" s="42" t="s">
        <v>25</v>
      </c>
      <c r="GF80" s="42" t="s">
        <v>25</v>
      </c>
      <c r="GG80" s="42" t="s">
        <v>25</v>
      </c>
      <c r="GH80" s="42" t="s">
        <v>25</v>
      </c>
      <c r="GI80" s="42" t="s">
        <v>25</v>
      </c>
      <c r="GJ80" s="127"/>
      <c r="GK80" s="127"/>
      <c r="GL80" s="29" t="s">
        <v>2895</v>
      </c>
      <c r="GM80" s="42" t="s">
        <v>25</v>
      </c>
      <c r="GN80" s="29" t="s">
        <v>2895</v>
      </c>
      <c r="GO80" s="127"/>
      <c r="GP80" s="42" t="s">
        <v>4497</v>
      </c>
      <c r="GQ80" s="42" t="s">
        <v>25</v>
      </c>
      <c r="GR80" s="127"/>
      <c r="GS80" s="127"/>
      <c r="GT80" s="29" t="s">
        <v>2958</v>
      </c>
      <c r="GU80" s="42" t="s">
        <v>25</v>
      </c>
      <c r="GV80" s="42" t="s">
        <v>4579</v>
      </c>
      <c r="GW80" s="29" t="s">
        <v>4586</v>
      </c>
      <c r="GX80" s="42" t="s">
        <v>3440</v>
      </c>
      <c r="GY80" s="42" t="s">
        <v>3440</v>
      </c>
      <c r="GZ80" s="42" t="s">
        <v>5627</v>
      </c>
      <c r="HA80" s="127"/>
      <c r="HB80" s="127"/>
      <c r="HC80" s="42" t="s">
        <v>25</v>
      </c>
      <c r="HD80" s="29" t="s">
        <v>3001</v>
      </c>
      <c r="HE80" s="42" t="s">
        <v>25</v>
      </c>
      <c r="HF80" s="29" t="s">
        <v>4601</v>
      </c>
      <c r="HG80" s="6"/>
      <c r="HH80" s="247" t="s">
        <v>7440</v>
      </c>
      <c r="HI80" s="43" t="s">
        <v>25</v>
      </c>
      <c r="HJ80" s="43" t="s">
        <v>25</v>
      </c>
      <c r="HK80" s="116"/>
      <c r="HL80" s="42" t="s">
        <v>25</v>
      </c>
      <c r="HM80" s="29" t="s">
        <v>3299</v>
      </c>
    </row>
    <row r="81" spans="1:221" ht="11.25" customHeight="1">
      <c r="A81" s="86" t="s">
        <v>435</v>
      </c>
      <c r="B81" s="86"/>
      <c r="C81" s="63" t="s">
        <v>4229</v>
      </c>
      <c r="D81" s="63" t="s">
        <v>5511</v>
      </c>
      <c r="E81" s="63" t="s">
        <v>25</v>
      </c>
      <c r="F81" s="62" t="s">
        <v>6209</v>
      </c>
      <c r="G81" s="62" t="s">
        <v>6209</v>
      </c>
      <c r="H81" s="63" t="s">
        <v>5511</v>
      </c>
      <c r="I81" s="62" t="s">
        <v>25</v>
      </c>
      <c r="J81" s="62"/>
      <c r="K81" s="62" t="s">
        <v>25</v>
      </c>
      <c r="L81" s="62" t="s">
        <v>25</v>
      </c>
      <c r="M81" s="62" t="s">
        <v>25</v>
      </c>
      <c r="N81" s="62" t="s">
        <v>25</v>
      </c>
      <c r="O81" s="62" t="s">
        <v>25</v>
      </c>
      <c r="P81" s="63"/>
      <c r="Q81" s="63" t="s">
        <v>25</v>
      </c>
      <c r="R81" s="63"/>
      <c r="S81" s="63" t="s">
        <v>25</v>
      </c>
      <c r="T81" s="62" t="s">
        <v>4721</v>
      </c>
      <c r="U81" s="62" t="s">
        <v>25</v>
      </c>
      <c r="V81" s="62" t="s">
        <v>4730</v>
      </c>
      <c r="W81" s="62" t="s">
        <v>4730</v>
      </c>
      <c r="X81" s="62" t="s">
        <v>4658</v>
      </c>
      <c r="Y81" s="62" t="s">
        <v>4658</v>
      </c>
      <c r="Z81" s="63"/>
      <c r="AA81" s="63"/>
      <c r="AB81" s="63"/>
      <c r="AC81" s="63" t="s">
        <v>25</v>
      </c>
      <c r="AD81" s="63" t="s">
        <v>25</v>
      </c>
      <c r="AE81" s="63" t="s">
        <v>25</v>
      </c>
      <c r="AF81" s="63" t="s">
        <v>4123</v>
      </c>
      <c r="AG81" s="63" t="s">
        <v>4124</v>
      </c>
      <c r="AH81" s="63" t="s">
        <v>4125</v>
      </c>
      <c r="AI81" s="63" t="s">
        <v>5688</v>
      </c>
      <c r="AJ81" s="63" t="s">
        <v>25</v>
      </c>
      <c r="AK81" s="63" t="s">
        <v>25</v>
      </c>
      <c r="AL81" s="62" t="s">
        <v>6209</v>
      </c>
      <c r="AM81" s="63" t="s">
        <v>5262</v>
      </c>
      <c r="AN81" s="63" t="s">
        <v>5825</v>
      </c>
      <c r="AO81" s="63" t="s">
        <v>6877</v>
      </c>
      <c r="AP81" s="63" t="s">
        <v>5862</v>
      </c>
      <c r="AQ81" s="63" t="s">
        <v>1114</v>
      </c>
      <c r="AR81" s="63" t="s">
        <v>6981</v>
      </c>
      <c r="AS81" s="63"/>
      <c r="AT81" s="63"/>
      <c r="AU81" s="63" t="s">
        <v>25</v>
      </c>
      <c r="AV81" s="63" t="s">
        <v>25</v>
      </c>
      <c r="AW81" s="63" t="s">
        <v>25</v>
      </c>
      <c r="AX81" s="63" t="s">
        <v>7066</v>
      </c>
      <c r="AY81" s="63" t="s">
        <v>25</v>
      </c>
      <c r="AZ81" s="63" t="s">
        <v>25</v>
      </c>
      <c r="BA81" s="63" t="s">
        <v>25</v>
      </c>
      <c r="BB81" s="63" t="s">
        <v>25</v>
      </c>
      <c r="BC81" s="63" t="s">
        <v>25</v>
      </c>
      <c r="BD81" s="63" t="s">
        <v>25</v>
      </c>
      <c r="BE81" s="62"/>
      <c r="BF81" s="63" t="s">
        <v>25</v>
      </c>
      <c r="BG81" s="63" t="s">
        <v>25</v>
      </c>
      <c r="BH81" s="62"/>
      <c r="BI81" s="63" t="s">
        <v>25</v>
      </c>
      <c r="BJ81" s="63" t="s">
        <v>25</v>
      </c>
      <c r="BK81" s="63" t="s">
        <v>25</v>
      </c>
      <c r="BL81" s="63" t="s">
        <v>701</v>
      </c>
      <c r="BM81" s="63" t="s">
        <v>7534</v>
      </c>
      <c r="BN81" s="62"/>
      <c r="BO81" s="63" t="s">
        <v>7535</v>
      </c>
      <c r="BP81" s="63" t="s">
        <v>25</v>
      </c>
      <c r="BQ81" s="63" t="s">
        <v>25</v>
      </c>
      <c r="BR81" s="62" t="s">
        <v>4321</v>
      </c>
      <c r="BS81" s="63" t="s">
        <v>4321</v>
      </c>
      <c r="BT81" s="62" t="s">
        <v>2078</v>
      </c>
      <c r="BU81" s="62" t="s">
        <v>2078</v>
      </c>
      <c r="BV81" s="62" t="s">
        <v>4321</v>
      </c>
      <c r="BW81" s="63" t="s">
        <v>4323</v>
      </c>
      <c r="BX81" s="63" t="s">
        <v>7225</v>
      </c>
      <c r="BY81" s="63" t="s">
        <v>4900</v>
      </c>
      <c r="BZ81" s="63" t="s">
        <v>4900</v>
      </c>
      <c r="CA81" s="63" t="s">
        <v>7305</v>
      </c>
      <c r="CB81" s="63" t="s">
        <v>4901</v>
      </c>
      <c r="CC81" s="63" t="s">
        <v>25</v>
      </c>
      <c r="CD81" s="62" t="s">
        <v>25</v>
      </c>
      <c r="CE81" s="62"/>
      <c r="CF81" s="64" t="s">
        <v>25</v>
      </c>
      <c r="CG81" s="64" t="s">
        <v>5069</v>
      </c>
      <c r="CH81" s="64"/>
      <c r="CI81" s="64"/>
      <c r="CJ81" s="64"/>
      <c r="CK81" s="64" t="s">
        <v>701</v>
      </c>
      <c r="CL81" s="64" t="s">
        <v>4961</v>
      </c>
      <c r="CM81" s="64" t="s">
        <v>4961</v>
      </c>
      <c r="CN81" s="63" t="s">
        <v>8011</v>
      </c>
      <c r="CO81" s="63" t="s">
        <v>8011</v>
      </c>
      <c r="CP81" s="64" t="s">
        <v>25</v>
      </c>
      <c r="CQ81" s="64" t="s">
        <v>25</v>
      </c>
      <c r="CR81" s="64" t="s">
        <v>4424</v>
      </c>
      <c r="CS81" s="64"/>
      <c r="CT81" s="64" t="s">
        <v>25</v>
      </c>
      <c r="CU81" s="64" t="s">
        <v>25</v>
      </c>
      <c r="CV81" s="64" t="s">
        <v>25</v>
      </c>
      <c r="CW81" s="65"/>
      <c r="CX81" s="64" t="s">
        <v>981</v>
      </c>
      <c r="CY81" s="64" t="s">
        <v>981</v>
      </c>
      <c r="CZ81" s="64" t="s">
        <v>3818</v>
      </c>
      <c r="DA81" s="62" t="s">
        <v>2137</v>
      </c>
      <c r="DB81" s="62"/>
      <c r="DC81" s="62" t="s">
        <v>2137</v>
      </c>
      <c r="DD81" s="62"/>
      <c r="DE81" s="62" t="s">
        <v>2142</v>
      </c>
      <c r="DF81" s="62" t="s">
        <v>2142</v>
      </c>
      <c r="DG81" s="62" t="s">
        <v>2142</v>
      </c>
      <c r="DH81" s="62" t="s">
        <v>2142</v>
      </c>
      <c r="DI81" s="62"/>
      <c r="DJ81" s="62"/>
      <c r="DK81" s="62"/>
      <c r="DL81" s="62" t="s">
        <v>25</v>
      </c>
      <c r="DM81" s="62" t="s">
        <v>2172</v>
      </c>
      <c r="DN81" s="62" t="s">
        <v>3557</v>
      </c>
      <c r="DO81" s="62" t="s">
        <v>3760</v>
      </c>
      <c r="DP81" s="62" t="s">
        <v>3760</v>
      </c>
      <c r="DQ81" s="62" t="s">
        <v>3156</v>
      </c>
      <c r="DR81" s="62"/>
      <c r="DS81" s="62"/>
      <c r="DT81" s="62"/>
      <c r="DU81" s="62"/>
      <c r="DV81" s="62" t="s">
        <v>25</v>
      </c>
      <c r="DW81" s="62" t="s">
        <v>25</v>
      </c>
      <c r="DX81" s="62" t="s">
        <v>2216</v>
      </c>
      <c r="DY81" s="62" t="s">
        <v>2216</v>
      </c>
      <c r="DZ81" s="62" t="s">
        <v>5468</v>
      </c>
      <c r="EA81" s="62" t="s">
        <v>5468</v>
      </c>
      <c r="EB81" s="62" t="s">
        <v>5468</v>
      </c>
      <c r="EC81" s="62" t="s">
        <v>5468</v>
      </c>
      <c r="ED81" s="62" t="s">
        <v>5468</v>
      </c>
      <c r="EE81" s="62" t="s">
        <v>5468</v>
      </c>
      <c r="EF81" s="62" t="s">
        <v>5468</v>
      </c>
      <c r="EG81" s="62" t="s">
        <v>5468</v>
      </c>
      <c r="EH81" s="62" t="s">
        <v>25</v>
      </c>
      <c r="EI81" s="62" t="s">
        <v>6090</v>
      </c>
      <c r="EJ81" s="62" t="s">
        <v>6090</v>
      </c>
      <c r="EK81" s="62" t="s">
        <v>6090</v>
      </c>
      <c r="EL81" s="62" t="s">
        <v>6090</v>
      </c>
      <c r="EM81" s="62" t="s">
        <v>6090</v>
      </c>
      <c r="EN81" s="62" t="s">
        <v>25</v>
      </c>
      <c r="EO81" s="62" t="s">
        <v>6090</v>
      </c>
      <c r="EP81" s="66" t="s">
        <v>25</v>
      </c>
      <c r="EQ81" s="66" t="s">
        <v>25</v>
      </c>
      <c r="ER81" s="66" t="s">
        <v>8105</v>
      </c>
      <c r="ES81" s="66" t="s">
        <v>25</v>
      </c>
      <c r="ET81" s="66" t="s">
        <v>25</v>
      </c>
      <c r="EU81" s="66" t="s">
        <v>25</v>
      </c>
      <c r="EV81" s="66" t="s">
        <v>25</v>
      </c>
      <c r="EW81" s="66" t="s">
        <v>4394</v>
      </c>
      <c r="EX81" s="66" t="s">
        <v>25</v>
      </c>
      <c r="EY81" s="66" t="s">
        <v>4394</v>
      </c>
      <c r="EZ81" s="62" t="s">
        <v>582</v>
      </c>
      <c r="FA81" s="62" t="s">
        <v>25</v>
      </c>
      <c r="FB81" s="62" t="s">
        <v>3675</v>
      </c>
      <c r="FC81" s="62" t="s">
        <v>25</v>
      </c>
      <c r="FD81" s="66" t="s">
        <v>2400</v>
      </c>
      <c r="FE81" s="66" t="s">
        <v>2400</v>
      </c>
      <c r="FF81" s="66" t="s">
        <v>4452</v>
      </c>
      <c r="FG81" s="63" t="s">
        <v>25</v>
      </c>
      <c r="FH81" s="62"/>
      <c r="FI81" s="63" t="s">
        <v>25</v>
      </c>
      <c r="FJ81" s="62"/>
      <c r="FK81" s="62" t="s">
        <v>25</v>
      </c>
      <c r="FL81" s="63"/>
      <c r="FM81" s="63" t="s">
        <v>25</v>
      </c>
      <c r="FN81" s="63" t="s">
        <v>2478</v>
      </c>
      <c r="FO81" s="63" t="s">
        <v>25</v>
      </c>
      <c r="FP81" s="63" t="s">
        <v>2478</v>
      </c>
      <c r="FQ81" s="63" t="s">
        <v>25</v>
      </c>
      <c r="FR81" s="63" t="s">
        <v>2478</v>
      </c>
      <c r="FS81" s="63" t="s">
        <v>25</v>
      </c>
      <c r="FT81" s="63" t="s">
        <v>2587</v>
      </c>
      <c r="FU81" s="63" t="s">
        <v>2587</v>
      </c>
      <c r="FV81" s="63" t="s">
        <v>2588</v>
      </c>
      <c r="FW81" s="62"/>
      <c r="FX81" s="63" t="s">
        <v>25</v>
      </c>
      <c r="FY81" s="63" t="s">
        <v>25</v>
      </c>
      <c r="FZ81" s="62" t="s">
        <v>2704</v>
      </c>
      <c r="GA81" s="62"/>
      <c r="GB81" s="62" t="s">
        <v>25</v>
      </c>
      <c r="GC81" s="62" t="s">
        <v>25</v>
      </c>
      <c r="GD81" s="62" t="s">
        <v>25</v>
      </c>
      <c r="GE81" s="62" t="s">
        <v>25</v>
      </c>
      <c r="GF81" s="62" t="s">
        <v>25</v>
      </c>
      <c r="GG81" s="62" t="s">
        <v>25</v>
      </c>
      <c r="GH81" s="62" t="s">
        <v>25</v>
      </c>
      <c r="GI81" s="62" t="s">
        <v>25</v>
      </c>
      <c r="GJ81" s="62"/>
      <c r="GK81" s="62"/>
      <c r="GL81" s="62" t="s">
        <v>2894</v>
      </c>
      <c r="GM81" s="62" t="s">
        <v>25</v>
      </c>
      <c r="GN81" s="62" t="s">
        <v>25</v>
      </c>
      <c r="GO81" s="62"/>
      <c r="GP81" s="62" t="s">
        <v>2871</v>
      </c>
      <c r="GQ81" s="62" t="s">
        <v>25</v>
      </c>
      <c r="GR81" s="62"/>
      <c r="GS81" s="62"/>
      <c r="GT81" s="62" t="s">
        <v>2959</v>
      </c>
      <c r="GU81" s="62" t="s">
        <v>25</v>
      </c>
      <c r="GV81" s="62" t="s">
        <v>2957</v>
      </c>
      <c r="GW81" s="62" t="s">
        <v>2957</v>
      </c>
      <c r="GX81" s="62" t="s">
        <v>3439</v>
      </c>
      <c r="GY81" s="62" t="s">
        <v>3439</v>
      </c>
      <c r="GZ81" s="62" t="s">
        <v>5626</v>
      </c>
      <c r="HA81" s="67"/>
      <c r="HB81" s="67"/>
      <c r="HC81" s="62" t="s">
        <v>25</v>
      </c>
      <c r="HD81" s="67" t="s">
        <v>3000</v>
      </c>
      <c r="HE81" s="62" t="s">
        <v>25</v>
      </c>
      <c r="HF81" s="67" t="s">
        <v>3000</v>
      </c>
      <c r="HG81" s="62" t="s">
        <v>25</v>
      </c>
      <c r="HH81" s="62" t="s">
        <v>5965</v>
      </c>
      <c r="HI81" s="62" t="s">
        <v>2620</v>
      </c>
      <c r="HJ81" s="62" t="s">
        <v>2620</v>
      </c>
      <c r="HK81" s="62"/>
      <c r="HL81" s="62" t="s">
        <v>25</v>
      </c>
      <c r="HM81" s="62" t="s">
        <v>3300</v>
      </c>
    </row>
    <row r="82" spans="1:221" ht="36" customHeight="1">
      <c r="A82" s="44" t="s">
        <v>44</v>
      </c>
      <c r="B82" s="44"/>
      <c r="C82" s="42" t="s">
        <v>4222</v>
      </c>
      <c r="D82" s="42" t="s">
        <v>4222</v>
      </c>
      <c r="E82" s="42" t="s">
        <v>7895</v>
      </c>
      <c r="F82" s="42" t="s">
        <v>7896</v>
      </c>
      <c r="G82" s="42" t="s">
        <v>7895</v>
      </c>
      <c r="H82" s="42" t="s">
        <v>4222</v>
      </c>
      <c r="I82" s="42" t="s">
        <v>7486</v>
      </c>
      <c r="J82" s="47" t="s">
        <v>67</v>
      </c>
      <c r="K82" s="42" t="s">
        <v>3092</v>
      </c>
      <c r="L82" s="42" t="s">
        <v>7486</v>
      </c>
      <c r="M82" s="42" t="s">
        <v>4203</v>
      </c>
      <c r="N82" s="42" t="s">
        <v>7486</v>
      </c>
      <c r="O82" s="42" t="s">
        <v>4203</v>
      </c>
      <c r="P82" s="47" t="s">
        <v>25</v>
      </c>
      <c r="Q82" s="47" t="s">
        <v>25</v>
      </c>
      <c r="R82" s="42" t="s">
        <v>87</v>
      </c>
      <c r="S82" s="42" t="s">
        <v>3093</v>
      </c>
      <c r="T82" s="42" t="s">
        <v>4815</v>
      </c>
      <c r="U82" s="42" t="s">
        <v>4815</v>
      </c>
      <c r="V82" s="42" t="s">
        <v>4734</v>
      </c>
      <c r="W82" s="42" t="s">
        <v>4734</v>
      </c>
      <c r="X82" s="42" t="s">
        <v>4735</v>
      </c>
      <c r="Y82" s="42" t="s">
        <v>4735</v>
      </c>
      <c r="Z82" s="42" t="s">
        <v>25</v>
      </c>
      <c r="AA82" s="42" t="s">
        <v>1712</v>
      </c>
      <c r="AB82" s="42" t="s">
        <v>1712</v>
      </c>
      <c r="AC82" s="42" t="s">
        <v>2360</v>
      </c>
      <c r="AD82" s="42" t="s">
        <v>2360</v>
      </c>
      <c r="AE82" s="42" t="s">
        <v>2360</v>
      </c>
      <c r="AF82" s="47" t="s">
        <v>67</v>
      </c>
      <c r="AG82" s="47" t="s">
        <v>67</v>
      </c>
      <c r="AH82" s="47" t="s">
        <v>67</v>
      </c>
      <c r="AI82" s="42" t="s">
        <v>67</v>
      </c>
      <c r="AJ82" s="42" t="s">
        <v>7505</v>
      </c>
      <c r="AK82" s="42" t="s">
        <v>3807</v>
      </c>
      <c r="AL82" s="42" t="s">
        <v>7481</v>
      </c>
      <c r="AM82" s="42" t="s">
        <v>67</v>
      </c>
      <c r="AN82" s="42" t="s">
        <v>5837</v>
      </c>
      <c r="AO82" s="240" t="s">
        <v>25</v>
      </c>
      <c r="AP82" s="176" t="s">
        <v>67</v>
      </c>
      <c r="AQ82" s="42" t="s">
        <v>170</v>
      </c>
      <c r="AR82" s="42" t="s">
        <v>7407</v>
      </c>
      <c r="AS82" s="42" t="s">
        <v>7385</v>
      </c>
      <c r="AT82" s="42" t="s">
        <v>7385</v>
      </c>
      <c r="AU82" s="47" t="s">
        <v>25</v>
      </c>
      <c r="AV82" s="47" t="s">
        <v>25</v>
      </c>
      <c r="AW82" s="42" t="s">
        <v>7069</v>
      </c>
      <c r="AX82" s="42" t="s">
        <v>7069</v>
      </c>
      <c r="AY82" s="42" t="s">
        <v>3095</v>
      </c>
      <c r="AZ82" s="42" t="s">
        <v>3095</v>
      </c>
      <c r="BA82" s="42" t="s">
        <v>3095</v>
      </c>
      <c r="BB82" s="42" t="s">
        <v>3730</v>
      </c>
      <c r="BC82" s="42" t="s">
        <v>3730</v>
      </c>
      <c r="BD82" s="42" t="s">
        <v>3730</v>
      </c>
      <c r="BE82" s="47" t="s">
        <v>25</v>
      </c>
      <c r="BF82" s="47" t="s">
        <v>25</v>
      </c>
      <c r="BG82" s="42" t="s">
        <v>7531</v>
      </c>
      <c r="BH82" s="47" t="s">
        <v>67</v>
      </c>
      <c r="BI82" s="42" t="s">
        <v>3096</v>
      </c>
      <c r="BJ82" s="42" t="s">
        <v>3096</v>
      </c>
      <c r="BK82" s="42" t="s">
        <v>4278</v>
      </c>
      <c r="BL82" s="42" t="s">
        <v>4278</v>
      </c>
      <c r="BM82" s="42" t="s">
        <v>7895</v>
      </c>
      <c r="BN82" s="47" t="s">
        <v>67</v>
      </c>
      <c r="BO82" s="42" t="s">
        <v>7895</v>
      </c>
      <c r="BP82" s="42" t="s">
        <v>3096</v>
      </c>
      <c r="BQ82" s="42" t="s">
        <v>3096</v>
      </c>
      <c r="BR82" s="42" t="s">
        <v>4278</v>
      </c>
      <c r="BS82" s="42" t="s">
        <v>4278</v>
      </c>
      <c r="BT82" s="42" t="s">
        <v>3096</v>
      </c>
      <c r="BU82" s="42" t="s">
        <v>3096</v>
      </c>
      <c r="BV82" s="42" t="s">
        <v>4278</v>
      </c>
      <c r="BW82" s="42" t="s">
        <v>4278</v>
      </c>
      <c r="BX82" s="42" t="s">
        <v>7230</v>
      </c>
      <c r="BY82" s="42" t="s">
        <v>4902</v>
      </c>
      <c r="BZ82" s="42" t="s">
        <v>4902</v>
      </c>
      <c r="CA82" s="42" t="s">
        <v>6424</v>
      </c>
      <c r="CB82" s="42" t="s">
        <v>4034</v>
      </c>
      <c r="CC82" s="42" t="s">
        <v>25</v>
      </c>
      <c r="CD82" s="42" t="s">
        <v>25</v>
      </c>
      <c r="CE82" s="47" t="s">
        <v>25</v>
      </c>
      <c r="CF82" s="29" t="s">
        <v>3097</v>
      </c>
      <c r="CG82" s="29" t="s">
        <v>3097</v>
      </c>
      <c r="CH82" s="29" t="s">
        <v>90</v>
      </c>
      <c r="CI82" s="35" t="s">
        <v>90</v>
      </c>
      <c r="CJ82" s="48" t="s">
        <v>67</v>
      </c>
      <c r="CK82" s="29" t="s">
        <v>3097</v>
      </c>
      <c r="CL82" s="29" t="s">
        <v>4966</v>
      </c>
      <c r="CM82" s="29" t="s">
        <v>4966</v>
      </c>
      <c r="CN82" s="42" t="s">
        <v>67</v>
      </c>
      <c r="CO82" s="42" t="s">
        <v>67</v>
      </c>
      <c r="CP82" s="42" t="s">
        <v>1433</v>
      </c>
      <c r="CQ82" s="42" t="s">
        <v>1433</v>
      </c>
      <c r="CR82" s="42" t="s">
        <v>1433</v>
      </c>
      <c r="CS82" s="29" t="s">
        <v>67</v>
      </c>
      <c r="CT82" s="29" t="s">
        <v>934</v>
      </c>
      <c r="CU82" s="29" t="s">
        <v>3083</v>
      </c>
      <c r="CV82" s="29" t="s">
        <v>3083</v>
      </c>
      <c r="CW82" s="35" t="s">
        <v>67</v>
      </c>
      <c r="CX82" s="29" t="s">
        <v>934</v>
      </c>
      <c r="CY82" s="29" t="s">
        <v>3083</v>
      </c>
      <c r="CZ82" s="29" t="s">
        <v>3083</v>
      </c>
      <c r="DA82" s="42" t="s">
        <v>3098</v>
      </c>
      <c r="DB82" s="47" t="s">
        <v>67</v>
      </c>
      <c r="DC82" s="42" t="s">
        <v>3098</v>
      </c>
      <c r="DD82" s="47" t="s">
        <v>67</v>
      </c>
      <c r="DE82" s="42" t="s">
        <v>3098</v>
      </c>
      <c r="DF82" s="42" t="s">
        <v>3098</v>
      </c>
      <c r="DG82" s="42" t="s">
        <v>3098</v>
      </c>
      <c r="DH82" s="42" t="s">
        <v>3098</v>
      </c>
      <c r="DI82" s="42" t="s">
        <v>1818</v>
      </c>
      <c r="DJ82" s="42" t="s">
        <v>1818</v>
      </c>
      <c r="DK82" s="42" t="s">
        <v>1818</v>
      </c>
      <c r="DL82" s="42" t="s">
        <v>3100</v>
      </c>
      <c r="DM82" s="42" t="s">
        <v>3100</v>
      </c>
      <c r="DN82" s="42" t="s">
        <v>3577</v>
      </c>
      <c r="DO82" s="42" t="s">
        <v>5667</v>
      </c>
      <c r="DP82" s="42" t="s">
        <v>3756</v>
      </c>
      <c r="DQ82" s="42" t="s">
        <v>3127</v>
      </c>
      <c r="DR82" s="47" t="s">
        <v>67</v>
      </c>
      <c r="DS82" s="47" t="s">
        <v>67</v>
      </c>
      <c r="DT82" s="42" t="s">
        <v>297</v>
      </c>
      <c r="DU82" s="42" t="s">
        <v>297</v>
      </c>
      <c r="DV82" s="42" t="s">
        <v>3101</v>
      </c>
      <c r="DW82" s="42" t="s">
        <v>3101</v>
      </c>
      <c r="DX82" s="42" t="s">
        <v>3101</v>
      </c>
      <c r="DY82" s="42" t="s">
        <v>3101</v>
      </c>
      <c r="DZ82" s="42" t="s">
        <v>3101</v>
      </c>
      <c r="EA82" s="42" t="s">
        <v>3101</v>
      </c>
      <c r="EB82" s="42" t="s">
        <v>3101</v>
      </c>
      <c r="EC82" s="42" t="s">
        <v>3101</v>
      </c>
      <c r="ED82" s="42" t="s">
        <v>3101</v>
      </c>
      <c r="EE82" s="42" t="s">
        <v>3101</v>
      </c>
      <c r="EF82" s="42" t="s">
        <v>3101</v>
      </c>
      <c r="EG82" s="42" t="s">
        <v>3101</v>
      </c>
      <c r="EH82" s="42" t="s">
        <v>6038</v>
      </c>
      <c r="EI82" s="42" t="s">
        <v>6038</v>
      </c>
      <c r="EJ82" s="42" t="s">
        <v>6038</v>
      </c>
      <c r="EK82" s="42" t="s">
        <v>6113</v>
      </c>
      <c r="EL82" s="42" t="s">
        <v>6038</v>
      </c>
      <c r="EM82" s="42" t="s">
        <v>6038</v>
      </c>
      <c r="EN82" s="42" t="s">
        <v>6038</v>
      </c>
      <c r="EO82" s="42" t="s">
        <v>6113</v>
      </c>
      <c r="EP82" s="42" t="s">
        <v>8107</v>
      </c>
      <c r="EQ82" s="42" t="s">
        <v>3102</v>
      </c>
      <c r="ER82" s="42" t="s">
        <v>8107</v>
      </c>
      <c r="ES82" s="42" t="s">
        <v>3102</v>
      </c>
      <c r="ET82" s="42" t="s">
        <v>3102</v>
      </c>
      <c r="EU82" s="42" t="s">
        <v>3102</v>
      </c>
      <c r="EV82" s="42" t="s">
        <v>4403</v>
      </c>
      <c r="EW82" s="42" t="s">
        <v>4403</v>
      </c>
      <c r="EX82" s="42" t="s">
        <v>4403</v>
      </c>
      <c r="EY82" s="42" t="s">
        <v>4403</v>
      </c>
      <c r="EZ82" s="42" t="s">
        <v>3103</v>
      </c>
      <c r="FA82" s="42" t="s">
        <v>25</v>
      </c>
      <c r="FB82" s="42" t="s">
        <v>3103</v>
      </c>
      <c r="FC82" s="42" t="s">
        <v>25</v>
      </c>
      <c r="FD82" s="42" t="s">
        <v>1433</v>
      </c>
      <c r="FE82" s="42" t="s">
        <v>3065</v>
      </c>
      <c r="FF82" s="42" t="s">
        <v>4454</v>
      </c>
      <c r="FG82" s="42" t="s">
        <v>25</v>
      </c>
      <c r="FH82" s="47" t="s">
        <v>25</v>
      </c>
      <c r="FI82" s="42" t="s">
        <v>3624</v>
      </c>
      <c r="FJ82" s="42" t="s">
        <v>446</v>
      </c>
      <c r="FK82" s="47" t="s">
        <v>25</v>
      </c>
      <c r="FL82" s="42" t="s">
        <v>50</v>
      </c>
      <c r="FM82" s="42" t="s">
        <v>3106</v>
      </c>
      <c r="FN82" s="42" t="s">
        <v>3105</v>
      </c>
      <c r="FO82" s="42" t="s">
        <v>7732</v>
      </c>
      <c r="FP82" s="42" t="s">
        <v>7780</v>
      </c>
      <c r="FQ82" s="42" t="s">
        <v>7732</v>
      </c>
      <c r="FR82" s="42" t="s">
        <v>7780</v>
      </c>
      <c r="FS82" s="42" t="s">
        <v>3963</v>
      </c>
      <c r="FT82" s="42" t="s">
        <v>3107</v>
      </c>
      <c r="FU82" s="42" t="s">
        <v>3107</v>
      </c>
      <c r="FV82" s="42" t="s">
        <v>3107</v>
      </c>
      <c r="FW82" s="42" t="s">
        <v>285</v>
      </c>
      <c r="FX82" s="42" t="s">
        <v>3108</v>
      </c>
      <c r="FY82" s="42" t="s">
        <v>3109</v>
      </c>
      <c r="FZ82" s="42" t="s">
        <v>3110</v>
      </c>
      <c r="GA82" s="42" t="s">
        <v>25</v>
      </c>
      <c r="GB82" s="42" t="s">
        <v>5600</v>
      </c>
      <c r="GC82" s="42" t="s">
        <v>5600</v>
      </c>
      <c r="GD82" s="42" t="s">
        <v>3111</v>
      </c>
      <c r="GE82" s="42" t="s">
        <v>3111</v>
      </c>
      <c r="GF82" s="42" t="s">
        <v>4486</v>
      </c>
      <c r="GG82" s="42" t="s">
        <v>4486</v>
      </c>
      <c r="GH82" s="42" t="s">
        <v>4486</v>
      </c>
      <c r="GI82" s="42" t="s">
        <v>4486</v>
      </c>
      <c r="GJ82" s="42" t="s">
        <v>327</v>
      </c>
      <c r="GK82" s="42" t="s">
        <v>326</v>
      </c>
      <c r="GL82" s="42" t="s">
        <v>67</v>
      </c>
      <c r="GM82" s="42" t="s">
        <v>67</v>
      </c>
      <c r="GN82" s="42" t="s">
        <v>67</v>
      </c>
      <c r="GO82" s="42" t="s">
        <v>337</v>
      </c>
      <c r="GP82" s="42" t="s">
        <v>3112</v>
      </c>
      <c r="GQ82" s="42" t="s">
        <v>6127</v>
      </c>
      <c r="GR82" s="42" t="s">
        <v>65</v>
      </c>
      <c r="GS82" s="42" t="s">
        <v>67</v>
      </c>
      <c r="GT82" s="42" t="s">
        <v>3114</v>
      </c>
      <c r="GU82" s="42" t="s">
        <v>3115</v>
      </c>
      <c r="GV82" s="42" t="s">
        <v>3113</v>
      </c>
      <c r="GW82" s="42" t="s">
        <v>3114</v>
      </c>
      <c r="GX82" s="42" t="s">
        <v>3476</v>
      </c>
      <c r="GY82" s="42" t="s">
        <v>3476</v>
      </c>
      <c r="GZ82" s="42" t="s">
        <v>25</v>
      </c>
      <c r="HA82" s="47" t="s">
        <v>67</v>
      </c>
      <c r="HB82" s="47" t="s">
        <v>67</v>
      </c>
      <c r="HC82" s="42" t="s">
        <v>3114</v>
      </c>
      <c r="HD82" s="42" t="s">
        <v>3114</v>
      </c>
      <c r="HE82" s="42" t="s">
        <v>4592</v>
      </c>
      <c r="HF82" s="42" t="s">
        <v>4592</v>
      </c>
      <c r="HG82" s="42" t="s">
        <v>7804</v>
      </c>
      <c r="HH82" s="176" t="s">
        <v>7805</v>
      </c>
      <c r="HI82" s="42" t="s">
        <v>3246</v>
      </c>
      <c r="HJ82" s="42" t="s">
        <v>3246</v>
      </c>
      <c r="HK82" s="42" t="s">
        <v>544</v>
      </c>
      <c r="HL82" s="42" t="s">
        <v>3116</v>
      </c>
      <c r="HM82" s="42" t="s">
        <v>3295</v>
      </c>
    </row>
    <row r="83" spans="1:221" ht="11.25" customHeight="1">
      <c r="A83" s="86" t="s">
        <v>435</v>
      </c>
      <c r="B83" s="86"/>
      <c r="C83" s="62" t="s">
        <v>5514</v>
      </c>
      <c r="D83" s="62" t="s">
        <v>5514</v>
      </c>
      <c r="E83" s="62" t="s">
        <v>6157</v>
      </c>
      <c r="F83" s="62" t="s">
        <v>6157</v>
      </c>
      <c r="G83" s="62" t="s">
        <v>6157</v>
      </c>
      <c r="H83" s="62" t="s">
        <v>5514</v>
      </c>
      <c r="I83" s="62" t="s">
        <v>6337</v>
      </c>
      <c r="J83" s="62"/>
      <c r="K83" s="62" t="s">
        <v>1626</v>
      </c>
      <c r="L83" s="62" t="s">
        <v>6337</v>
      </c>
      <c r="M83" s="62" t="s">
        <v>1626</v>
      </c>
      <c r="N83" s="62" t="s">
        <v>6337</v>
      </c>
      <c r="O83" s="62" t="s">
        <v>1626</v>
      </c>
      <c r="P83" s="63"/>
      <c r="Q83" s="63" t="s">
        <v>25</v>
      </c>
      <c r="R83" s="63"/>
      <c r="S83" s="63" t="s">
        <v>720</v>
      </c>
      <c r="T83" s="62" t="s">
        <v>4816</v>
      </c>
      <c r="U83" s="62" t="s">
        <v>4816</v>
      </c>
      <c r="V83" s="62" t="s">
        <v>4736</v>
      </c>
      <c r="W83" s="62" t="s">
        <v>4736</v>
      </c>
      <c r="X83" s="62" t="s">
        <v>4663</v>
      </c>
      <c r="Y83" s="62" t="s">
        <v>4663</v>
      </c>
      <c r="Z83" s="63" t="s">
        <v>25</v>
      </c>
      <c r="AA83" s="63" t="s">
        <v>1711</v>
      </c>
      <c r="AB83" s="63" t="s">
        <v>1766</v>
      </c>
      <c r="AC83" s="63" t="s">
        <v>701</v>
      </c>
      <c r="AD83" s="63" t="s">
        <v>701</v>
      </c>
      <c r="AE83" s="63" t="s">
        <v>701</v>
      </c>
      <c r="AF83" s="63" t="s">
        <v>3094</v>
      </c>
      <c r="AG83" s="63" t="s">
        <v>701</v>
      </c>
      <c r="AH83" s="63" t="s">
        <v>701</v>
      </c>
      <c r="AI83" s="200"/>
      <c r="AJ83" s="63" t="s">
        <v>3938</v>
      </c>
      <c r="AK83" s="63" t="s">
        <v>3938</v>
      </c>
      <c r="AL83" s="62" t="s">
        <v>6157</v>
      </c>
      <c r="AM83" s="63" t="s">
        <v>5267</v>
      </c>
      <c r="AN83" s="63" t="s">
        <v>5838</v>
      </c>
      <c r="AO83" s="63" t="s">
        <v>25</v>
      </c>
      <c r="AP83" s="63" t="s">
        <v>5267</v>
      </c>
      <c r="AQ83" s="63" t="s">
        <v>5405</v>
      </c>
      <c r="AR83" s="63" t="s">
        <v>6988</v>
      </c>
      <c r="AS83" s="63"/>
      <c r="AT83" s="63"/>
      <c r="AU83" s="63" t="s">
        <v>25</v>
      </c>
      <c r="AV83" s="63" t="s">
        <v>25</v>
      </c>
      <c r="AW83" s="63" t="s">
        <v>7070</v>
      </c>
      <c r="AX83" s="63" t="s">
        <v>7070</v>
      </c>
      <c r="AY83" s="63" t="s">
        <v>1234</v>
      </c>
      <c r="AZ83" s="63" t="s">
        <v>1234</v>
      </c>
      <c r="BA83" s="63" t="s">
        <v>1234</v>
      </c>
      <c r="BB83" s="63" t="s">
        <v>1234</v>
      </c>
      <c r="BC83" s="63" t="s">
        <v>1234</v>
      </c>
      <c r="BD83" s="63" t="s">
        <v>1234</v>
      </c>
      <c r="BE83" s="62"/>
      <c r="BF83" s="62" t="s">
        <v>25</v>
      </c>
      <c r="BG83" s="63" t="s">
        <v>4277</v>
      </c>
      <c r="BH83" s="62"/>
      <c r="BI83" s="62" t="s">
        <v>791</v>
      </c>
      <c r="BJ83" s="62" t="s">
        <v>791</v>
      </c>
      <c r="BK83" s="62" t="s">
        <v>4277</v>
      </c>
      <c r="BL83" s="63" t="s">
        <v>4277</v>
      </c>
      <c r="BM83" s="63" t="s">
        <v>4277</v>
      </c>
      <c r="BN83" s="62"/>
      <c r="BO83" s="63" t="s">
        <v>4277</v>
      </c>
      <c r="BP83" s="62" t="s">
        <v>840</v>
      </c>
      <c r="BQ83" s="62" t="s">
        <v>840</v>
      </c>
      <c r="BR83" s="62" t="s">
        <v>4277</v>
      </c>
      <c r="BS83" s="63" t="s">
        <v>4277</v>
      </c>
      <c r="BT83" s="62" t="s">
        <v>897</v>
      </c>
      <c r="BU83" s="62" t="s">
        <v>897</v>
      </c>
      <c r="BV83" s="62" t="s">
        <v>4277</v>
      </c>
      <c r="BW83" s="63" t="s">
        <v>4277</v>
      </c>
      <c r="BX83" s="63" t="s">
        <v>7229</v>
      </c>
      <c r="BY83" s="63" t="s">
        <v>5383</v>
      </c>
      <c r="BZ83" s="63" t="s">
        <v>4066</v>
      </c>
      <c r="CA83" s="63" t="s">
        <v>7307</v>
      </c>
      <c r="CB83" s="63" t="s">
        <v>4903</v>
      </c>
      <c r="CC83" s="63" t="s">
        <v>25</v>
      </c>
      <c r="CD83" s="62" t="s">
        <v>25</v>
      </c>
      <c r="CE83" s="62"/>
      <c r="CF83" s="64" t="s">
        <v>5075</v>
      </c>
      <c r="CG83" s="64" t="s">
        <v>5075</v>
      </c>
      <c r="CH83" s="64"/>
      <c r="CI83" s="64"/>
      <c r="CJ83" s="64"/>
      <c r="CK83" s="64" t="s">
        <v>4968</v>
      </c>
      <c r="CL83" s="64" t="s">
        <v>4967</v>
      </c>
      <c r="CM83" s="64" t="s">
        <v>4967</v>
      </c>
      <c r="CN83" s="63" t="s">
        <v>8049</v>
      </c>
      <c r="CO83" s="63" t="s">
        <v>8049</v>
      </c>
      <c r="CP83" s="64" t="s">
        <v>701</v>
      </c>
      <c r="CQ83" s="64" t="s">
        <v>701</v>
      </c>
      <c r="CR83" s="64" t="s">
        <v>701</v>
      </c>
      <c r="CS83" s="64"/>
      <c r="CT83" s="64" t="s">
        <v>933</v>
      </c>
      <c r="CU83" s="64" t="s">
        <v>933</v>
      </c>
      <c r="CV83" s="64" t="s">
        <v>3824</v>
      </c>
      <c r="CW83" s="65"/>
      <c r="CX83" s="64" t="s">
        <v>933</v>
      </c>
      <c r="CY83" s="64" t="s">
        <v>933</v>
      </c>
      <c r="CZ83" s="64" t="s">
        <v>3824</v>
      </c>
      <c r="DA83" s="62" t="s">
        <v>1432</v>
      </c>
      <c r="DB83" s="62"/>
      <c r="DC83" s="62" t="s">
        <v>1432</v>
      </c>
      <c r="DD83" s="62"/>
      <c r="DE83" s="62" t="s">
        <v>1432</v>
      </c>
      <c r="DF83" s="62" t="s">
        <v>1432</v>
      </c>
      <c r="DG83" s="62" t="s">
        <v>1432</v>
      </c>
      <c r="DH83" s="62" t="s">
        <v>1432</v>
      </c>
      <c r="DI83" s="62" t="s">
        <v>1859</v>
      </c>
      <c r="DJ83" s="62" t="s">
        <v>1817</v>
      </c>
      <c r="DK83" s="62" t="s">
        <v>1817</v>
      </c>
      <c r="DL83" s="62" t="s">
        <v>3505</v>
      </c>
      <c r="DM83" s="62" t="s">
        <v>3099</v>
      </c>
      <c r="DN83" s="62" t="s">
        <v>3578</v>
      </c>
      <c r="DO83" s="62" t="s">
        <v>2656</v>
      </c>
      <c r="DP83" s="62" t="s">
        <v>2656</v>
      </c>
      <c r="DQ83" s="62" t="s">
        <v>3155</v>
      </c>
      <c r="DR83" s="62"/>
      <c r="DS83" s="62"/>
      <c r="DT83" s="62"/>
      <c r="DU83" s="62"/>
      <c r="DV83" s="62" t="s">
        <v>1000</v>
      </c>
      <c r="DW83" s="62" t="s">
        <v>1000</v>
      </c>
      <c r="DX83" s="62" t="s">
        <v>1000</v>
      </c>
      <c r="DY83" s="62" t="s">
        <v>1000</v>
      </c>
      <c r="DZ83" s="62" t="s">
        <v>1000</v>
      </c>
      <c r="EA83" s="62" t="s">
        <v>1000</v>
      </c>
      <c r="EB83" s="62" t="s">
        <v>1000</v>
      </c>
      <c r="EC83" s="62" t="s">
        <v>1000</v>
      </c>
      <c r="ED83" s="62" t="s">
        <v>1000</v>
      </c>
      <c r="EE83" s="62" t="s">
        <v>1000</v>
      </c>
      <c r="EF83" s="62" t="s">
        <v>1000</v>
      </c>
      <c r="EG83" s="62" t="s">
        <v>1000</v>
      </c>
      <c r="EH83" s="62" t="s">
        <v>6039</v>
      </c>
      <c r="EI83" s="62" t="s">
        <v>6039</v>
      </c>
      <c r="EJ83" s="62" t="s">
        <v>6039</v>
      </c>
      <c r="EK83" s="62" t="s">
        <v>6114</v>
      </c>
      <c r="EL83" s="62" t="s">
        <v>6039</v>
      </c>
      <c r="EM83" s="62" t="s">
        <v>6039</v>
      </c>
      <c r="EN83" s="62" t="s">
        <v>6039</v>
      </c>
      <c r="EO83" s="62" t="s">
        <v>6114</v>
      </c>
      <c r="EP83" s="66" t="s">
        <v>8106</v>
      </c>
      <c r="EQ83" s="66"/>
      <c r="ER83" s="66" t="s">
        <v>8106</v>
      </c>
      <c r="ES83" s="66"/>
      <c r="ET83" s="66" t="s">
        <v>3398</v>
      </c>
      <c r="EU83" s="66" t="s">
        <v>3398</v>
      </c>
      <c r="EV83" s="66" t="s">
        <v>4348</v>
      </c>
      <c r="EW83" s="66" t="s">
        <v>4348</v>
      </c>
      <c r="EX83" s="66" t="s">
        <v>4348</v>
      </c>
      <c r="EY83" s="66" t="s">
        <v>4348</v>
      </c>
      <c r="EZ83" s="62" t="s">
        <v>580</v>
      </c>
      <c r="FA83" s="62" t="s">
        <v>25</v>
      </c>
      <c r="FB83" s="62" t="s">
        <v>3680</v>
      </c>
      <c r="FC83" s="62" t="s">
        <v>25</v>
      </c>
      <c r="FD83" s="66" t="s">
        <v>2403</v>
      </c>
      <c r="FE83" s="66" t="s">
        <v>2403</v>
      </c>
      <c r="FF83" s="66" t="s">
        <v>4453</v>
      </c>
      <c r="FG83" s="63" t="s">
        <v>25</v>
      </c>
      <c r="FH83" s="62"/>
      <c r="FI83" s="63" t="s">
        <v>3623</v>
      </c>
      <c r="FJ83" s="62" t="s">
        <v>445</v>
      </c>
      <c r="FK83" s="62" t="s">
        <v>25</v>
      </c>
      <c r="FL83" s="63"/>
      <c r="FM83" s="63" t="s">
        <v>3104</v>
      </c>
      <c r="FN83" s="63" t="s">
        <v>3104</v>
      </c>
      <c r="FO83" s="63" t="s">
        <v>7731</v>
      </c>
      <c r="FP83" s="63" t="s">
        <v>7731</v>
      </c>
      <c r="FQ83" s="63" t="s">
        <v>7731</v>
      </c>
      <c r="FR83" s="63" t="s">
        <v>7731</v>
      </c>
      <c r="FS83" s="63" t="s">
        <v>3978</v>
      </c>
      <c r="FT83" s="63" t="s">
        <v>1390</v>
      </c>
      <c r="FU83" s="63" t="s">
        <v>1390</v>
      </c>
      <c r="FV83" s="63" t="s">
        <v>1390</v>
      </c>
      <c r="FW83" s="62"/>
      <c r="FX83" s="62" t="s">
        <v>1507</v>
      </c>
      <c r="FY83" s="62" t="s">
        <v>1507</v>
      </c>
      <c r="FZ83" s="62" t="s">
        <v>2749</v>
      </c>
      <c r="GA83" s="62" t="s">
        <v>25</v>
      </c>
      <c r="GB83" s="62" t="s">
        <v>1106</v>
      </c>
      <c r="GC83" s="62" t="s">
        <v>1106</v>
      </c>
      <c r="GD83" s="62" t="s">
        <v>2803</v>
      </c>
      <c r="GE83" s="62" t="s">
        <v>2803</v>
      </c>
      <c r="GF83" s="62" t="s">
        <v>2803</v>
      </c>
      <c r="GG83" s="62" t="s">
        <v>2803</v>
      </c>
      <c r="GH83" s="62" t="s">
        <v>5164</v>
      </c>
      <c r="GI83" s="62" t="s">
        <v>5164</v>
      </c>
      <c r="GJ83" s="62"/>
      <c r="GK83" s="62"/>
      <c r="GL83" s="62" t="s">
        <v>1357</v>
      </c>
      <c r="GM83" s="62" t="s">
        <v>25</v>
      </c>
      <c r="GN83" s="62" t="s">
        <v>25</v>
      </c>
      <c r="GO83" s="62"/>
      <c r="GP83" s="62" t="s">
        <v>1665</v>
      </c>
      <c r="GQ83" s="62" t="s">
        <v>1275</v>
      </c>
      <c r="GR83" s="62"/>
      <c r="GS83" s="62"/>
      <c r="GT83" s="62" t="s">
        <v>1163</v>
      </c>
      <c r="GU83" s="62" t="s">
        <v>1186</v>
      </c>
      <c r="GV83" s="62" t="s">
        <v>1201</v>
      </c>
      <c r="GW83" s="62" t="s">
        <v>1163</v>
      </c>
      <c r="GX83" s="62" t="s">
        <v>3474</v>
      </c>
      <c r="GY83" s="62" t="s">
        <v>3475</v>
      </c>
      <c r="GZ83" s="62" t="s">
        <v>25</v>
      </c>
      <c r="HA83" s="67"/>
      <c r="HB83" s="67"/>
      <c r="HC83" s="62" t="s">
        <v>3009</v>
      </c>
      <c r="HD83" s="62" t="s">
        <v>3009</v>
      </c>
      <c r="HE83" s="62" t="s">
        <v>3009</v>
      </c>
      <c r="HF83" s="62" t="s">
        <v>3009</v>
      </c>
      <c r="HG83" s="62" t="s">
        <v>5900</v>
      </c>
      <c r="HH83" s="62" t="s">
        <v>5900</v>
      </c>
      <c r="HI83" s="62" t="s">
        <v>2456</v>
      </c>
      <c r="HJ83" s="62" t="s">
        <v>2456</v>
      </c>
      <c r="HK83" s="62" t="s">
        <v>543</v>
      </c>
      <c r="HL83" s="62" t="s">
        <v>543</v>
      </c>
      <c r="HM83" s="62" t="s">
        <v>3294</v>
      </c>
    </row>
    <row r="84" spans="1:221" s="30" customFormat="1" ht="22.5" customHeight="1">
      <c r="A84" s="44" t="s">
        <v>2260</v>
      </c>
      <c r="B84" s="9"/>
      <c r="C84" s="42" t="s">
        <v>25</v>
      </c>
      <c r="D84" s="42" t="s">
        <v>25</v>
      </c>
      <c r="E84" s="42" t="s">
        <v>25</v>
      </c>
      <c r="F84" s="42" t="s">
        <v>6287</v>
      </c>
      <c r="G84" s="42" t="s">
        <v>25</v>
      </c>
      <c r="H84" s="42" t="s">
        <v>25</v>
      </c>
      <c r="I84" s="42" t="s">
        <v>25</v>
      </c>
      <c r="J84" s="127"/>
      <c r="K84" s="42" t="s">
        <v>25</v>
      </c>
      <c r="L84" s="42" t="s">
        <v>25</v>
      </c>
      <c r="M84" s="42" t="s">
        <v>25</v>
      </c>
      <c r="N84" s="42" t="s">
        <v>25</v>
      </c>
      <c r="O84" s="42" t="s">
        <v>25</v>
      </c>
      <c r="P84" s="116"/>
      <c r="Q84" s="42" t="s">
        <v>25</v>
      </c>
      <c r="R84" s="127"/>
      <c r="S84" s="42" t="s">
        <v>25</v>
      </c>
      <c r="T84" s="42" t="s">
        <v>25</v>
      </c>
      <c r="U84" s="42" t="s">
        <v>25</v>
      </c>
      <c r="V84" s="42" t="s">
        <v>4732</v>
      </c>
      <c r="W84" s="42" t="s">
        <v>4732</v>
      </c>
      <c r="X84" s="42" t="s">
        <v>3419</v>
      </c>
      <c r="Y84" s="42" t="s">
        <v>3419</v>
      </c>
      <c r="Z84" s="127"/>
      <c r="AA84" s="127"/>
      <c r="AB84" s="127"/>
      <c r="AC84" s="42" t="s">
        <v>25</v>
      </c>
      <c r="AD84" s="42" t="s">
        <v>25</v>
      </c>
      <c r="AE84" s="42" t="s">
        <v>25</v>
      </c>
      <c r="AF84" s="42" t="s">
        <v>25</v>
      </c>
      <c r="AG84" s="42" t="s">
        <v>1976</v>
      </c>
      <c r="AH84" s="42" t="s">
        <v>133</v>
      </c>
      <c r="AI84" s="42" t="s">
        <v>0</v>
      </c>
      <c r="AJ84" s="42" t="s">
        <v>3915</v>
      </c>
      <c r="AK84" s="42" t="s">
        <v>3915</v>
      </c>
      <c r="AL84" s="42" t="s">
        <v>6287</v>
      </c>
      <c r="AM84" s="42" t="s">
        <v>67</v>
      </c>
      <c r="AN84" s="42" t="s">
        <v>5430</v>
      </c>
      <c r="AO84" s="76" t="s">
        <v>6932</v>
      </c>
      <c r="AP84" s="42" t="s">
        <v>5865</v>
      </c>
      <c r="AQ84" s="42" t="s">
        <v>5430</v>
      </c>
      <c r="AR84" s="176" t="s">
        <v>7029</v>
      </c>
      <c r="AS84" s="42" t="s">
        <v>25</v>
      </c>
      <c r="AT84" s="42" t="s">
        <v>25</v>
      </c>
      <c r="AU84" s="42" t="s">
        <v>25</v>
      </c>
      <c r="AV84" s="42" t="s">
        <v>3354</v>
      </c>
      <c r="AW84" s="42" t="s">
        <v>25</v>
      </c>
      <c r="AX84" s="42" t="s">
        <v>25</v>
      </c>
      <c r="AY84" s="42" t="s">
        <v>25</v>
      </c>
      <c r="AZ84" s="42" t="s">
        <v>25</v>
      </c>
      <c r="BA84" s="42" t="s">
        <v>25</v>
      </c>
      <c r="BB84" s="42" t="s">
        <v>25</v>
      </c>
      <c r="BC84" s="42" t="s">
        <v>25</v>
      </c>
      <c r="BD84" s="42" t="s">
        <v>25</v>
      </c>
      <c r="BE84" s="127"/>
      <c r="BF84" s="42" t="s">
        <v>25</v>
      </c>
      <c r="BG84" s="42" t="s">
        <v>130</v>
      </c>
      <c r="BH84" s="127"/>
      <c r="BI84" s="42" t="s">
        <v>25</v>
      </c>
      <c r="BJ84" s="42" t="s">
        <v>25</v>
      </c>
      <c r="BK84" s="42" t="s">
        <v>25</v>
      </c>
      <c r="BL84" s="42" t="s">
        <v>25</v>
      </c>
      <c r="BM84" s="42" t="s">
        <v>90</v>
      </c>
      <c r="BN84" s="127"/>
      <c r="BO84" s="42" t="s">
        <v>133</v>
      </c>
      <c r="BP84" s="42" t="s">
        <v>25</v>
      </c>
      <c r="BQ84" s="42" t="s">
        <v>25</v>
      </c>
      <c r="BR84" s="42" t="s">
        <v>25</v>
      </c>
      <c r="BS84" s="42" t="s">
        <v>25</v>
      </c>
      <c r="BT84" s="42" t="s">
        <v>25</v>
      </c>
      <c r="BU84" s="42" t="s">
        <v>25</v>
      </c>
      <c r="BV84" s="42" t="s">
        <v>139</v>
      </c>
      <c r="BW84" s="42" t="s">
        <v>90</v>
      </c>
      <c r="BX84" s="42" t="s">
        <v>25</v>
      </c>
      <c r="BY84" s="42" t="s">
        <v>25</v>
      </c>
      <c r="BZ84" s="42" t="s">
        <v>25</v>
      </c>
      <c r="CA84" s="42" t="s">
        <v>7331</v>
      </c>
      <c r="CB84" s="42" t="s">
        <v>25</v>
      </c>
      <c r="CC84" s="42" t="s">
        <v>25</v>
      </c>
      <c r="CD84" s="42" t="s">
        <v>25</v>
      </c>
      <c r="CE84" s="127"/>
      <c r="CF84" s="42" t="s">
        <v>25</v>
      </c>
      <c r="CG84" s="42" t="s">
        <v>25</v>
      </c>
      <c r="CH84" s="133"/>
      <c r="CI84" s="129"/>
      <c r="CJ84" s="129"/>
      <c r="CK84" s="42" t="s">
        <v>25</v>
      </c>
      <c r="CL84" s="42" t="s">
        <v>25</v>
      </c>
      <c r="CM84" s="42" t="s">
        <v>25</v>
      </c>
      <c r="CN84" s="42" t="s">
        <v>0</v>
      </c>
      <c r="CO84" s="42" t="s">
        <v>0</v>
      </c>
      <c r="CP84" s="42" t="s">
        <v>0</v>
      </c>
      <c r="CQ84" s="42" t="s">
        <v>0</v>
      </c>
      <c r="CR84" s="42" t="s">
        <v>0</v>
      </c>
      <c r="CS84" s="133"/>
      <c r="CT84" s="42" t="s">
        <v>25</v>
      </c>
      <c r="CU84" s="42" t="s">
        <v>25</v>
      </c>
      <c r="CV84" s="42" t="s">
        <v>25</v>
      </c>
      <c r="CW84" s="129"/>
      <c r="CX84" s="42" t="s">
        <v>25</v>
      </c>
      <c r="CY84" s="42" t="s">
        <v>25</v>
      </c>
      <c r="CZ84" s="42" t="s">
        <v>25</v>
      </c>
      <c r="DA84" s="42" t="s">
        <v>25</v>
      </c>
      <c r="DB84" s="127"/>
      <c r="DC84" s="42" t="s">
        <v>25</v>
      </c>
      <c r="DD84" s="127"/>
      <c r="DE84" s="42" t="s">
        <v>25</v>
      </c>
      <c r="DF84" s="42" t="s">
        <v>25</v>
      </c>
      <c r="DG84" s="42" t="s">
        <v>139</v>
      </c>
      <c r="DH84" s="42" t="s">
        <v>90</v>
      </c>
      <c r="DI84" s="127"/>
      <c r="DJ84" s="127"/>
      <c r="DK84" s="127"/>
      <c r="DL84" s="42" t="s">
        <v>3579</v>
      </c>
      <c r="DM84" s="42" t="s">
        <v>2203</v>
      </c>
      <c r="DN84" s="42" t="s">
        <v>2203</v>
      </c>
      <c r="DO84" s="42" t="s">
        <v>25</v>
      </c>
      <c r="DP84" s="42" t="s">
        <v>3758</v>
      </c>
      <c r="DQ84" s="43" t="s">
        <v>25</v>
      </c>
      <c r="DR84" s="127"/>
      <c r="DS84" s="127"/>
      <c r="DT84" s="127"/>
      <c r="DU84" s="127"/>
      <c r="DV84" s="42" t="s">
        <v>1019</v>
      </c>
      <c r="DW84" s="42" t="s">
        <v>1019</v>
      </c>
      <c r="DX84" s="42" t="s">
        <v>1690</v>
      </c>
      <c r="DY84" s="42" t="s">
        <v>1690</v>
      </c>
      <c r="DZ84" s="42" t="s">
        <v>1019</v>
      </c>
      <c r="EA84" s="42" t="s">
        <v>1019</v>
      </c>
      <c r="EB84" s="42" t="s">
        <v>1019</v>
      </c>
      <c r="EC84" s="42" t="s">
        <v>1019</v>
      </c>
      <c r="ED84" s="42" t="s">
        <v>1019</v>
      </c>
      <c r="EE84" s="42" t="s">
        <v>1019</v>
      </c>
      <c r="EF84" s="42" t="s">
        <v>1019</v>
      </c>
      <c r="EG84" s="42" t="s">
        <v>1019</v>
      </c>
      <c r="EH84" s="42" t="s">
        <v>6096</v>
      </c>
      <c r="EI84" s="42" t="s">
        <v>5945</v>
      </c>
      <c r="EJ84" s="42" t="s">
        <v>5945</v>
      </c>
      <c r="EK84" s="42" t="s">
        <v>5945</v>
      </c>
      <c r="EL84" s="42" t="s">
        <v>5945</v>
      </c>
      <c r="EM84" s="42" t="s">
        <v>5945</v>
      </c>
      <c r="EN84" s="42" t="s">
        <v>6096</v>
      </c>
      <c r="EO84" s="42" t="s">
        <v>5945</v>
      </c>
      <c r="EP84" s="42" t="s">
        <v>8125</v>
      </c>
      <c r="EQ84" s="42" t="s">
        <v>25</v>
      </c>
      <c r="ER84" s="42" t="s">
        <v>8125</v>
      </c>
      <c r="ES84" s="42" t="s">
        <v>25</v>
      </c>
      <c r="ET84" s="42" t="s">
        <v>25</v>
      </c>
      <c r="EU84" s="42" t="s">
        <v>25</v>
      </c>
      <c r="EV84" s="42" t="s">
        <v>25</v>
      </c>
      <c r="EW84" s="42" t="s">
        <v>25</v>
      </c>
      <c r="EX84" s="42" t="s">
        <v>25</v>
      </c>
      <c r="EY84" s="42" t="s">
        <v>25</v>
      </c>
      <c r="EZ84" s="42" t="s">
        <v>25</v>
      </c>
      <c r="FA84" s="42" t="s">
        <v>25</v>
      </c>
      <c r="FB84" s="42" t="s">
        <v>25</v>
      </c>
      <c r="FC84" s="42" t="s">
        <v>25</v>
      </c>
      <c r="FD84" s="42" t="s">
        <v>90</v>
      </c>
      <c r="FE84" s="42" t="s">
        <v>90</v>
      </c>
      <c r="FF84" s="42" t="s">
        <v>90</v>
      </c>
      <c r="FG84" s="42" t="s">
        <v>25</v>
      </c>
      <c r="FH84" s="115" t="s">
        <v>25</v>
      </c>
      <c r="FI84" s="42" t="s">
        <v>25</v>
      </c>
      <c r="FJ84" s="127"/>
      <c r="FK84" s="42" t="s">
        <v>25</v>
      </c>
      <c r="FL84" s="127"/>
      <c r="FM84" s="42" t="s">
        <v>25</v>
      </c>
      <c r="FN84" s="42" t="s">
        <v>25</v>
      </c>
      <c r="FO84" s="42" t="s">
        <v>25</v>
      </c>
      <c r="FP84" s="42" t="s">
        <v>25</v>
      </c>
      <c r="FQ84" s="42" t="s">
        <v>25</v>
      </c>
      <c r="FR84" s="42" t="s">
        <v>25</v>
      </c>
      <c r="FS84" s="42" t="s">
        <v>25</v>
      </c>
      <c r="FT84" s="42" t="s">
        <v>25</v>
      </c>
      <c r="FU84" s="42" t="s">
        <v>25</v>
      </c>
      <c r="FV84" s="42" t="s">
        <v>3419</v>
      </c>
      <c r="FW84" s="127"/>
      <c r="FX84" s="47" t="s">
        <v>25</v>
      </c>
      <c r="FY84" s="42" t="s">
        <v>2689</v>
      </c>
      <c r="FZ84" s="47" t="s">
        <v>25</v>
      </c>
      <c r="GA84" s="127"/>
      <c r="GB84" s="47" t="s">
        <v>25</v>
      </c>
      <c r="GC84" s="47" t="s">
        <v>25</v>
      </c>
      <c r="GD84" s="47" t="s">
        <v>25</v>
      </c>
      <c r="GE84" s="47" t="s">
        <v>25</v>
      </c>
      <c r="GF84" s="47" t="s">
        <v>25</v>
      </c>
      <c r="GG84" s="47" t="s">
        <v>25</v>
      </c>
      <c r="GH84" s="47" t="s">
        <v>25</v>
      </c>
      <c r="GI84" s="47" t="s">
        <v>4590</v>
      </c>
      <c r="GJ84" s="127"/>
      <c r="GK84" s="127"/>
      <c r="GL84" s="42" t="s">
        <v>2916</v>
      </c>
      <c r="GM84" s="47" t="s">
        <v>25</v>
      </c>
      <c r="GN84" s="47" t="s">
        <v>5790</v>
      </c>
      <c r="GO84" s="127"/>
      <c r="GP84" s="47" t="s">
        <v>25</v>
      </c>
      <c r="GQ84" s="47" t="s">
        <v>25</v>
      </c>
      <c r="GR84" s="127"/>
      <c r="GS84" s="127"/>
      <c r="GT84" s="42" t="s">
        <v>2974</v>
      </c>
      <c r="GU84" s="42" t="s">
        <v>2976</v>
      </c>
      <c r="GV84" s="42" t="s">
        <v>2976</v>
      </c>
      <c r="GW84" s="42" t="s">
        <v>5808</v>
      </c>
      <c r="GX84" s="42" t="s">
        <v>25</v>
      </c>
      <c r="GY84" s="42" t="s">
        <v>25</v>
      </c>
      <c r="GZ84" s="42" t="s">
        <v>25</v>
      </c>
      <c r="HA84" s="127"/>
      <c r="HB84" s="127"/>
      <c r="HC84" s="42" t="s">
        <v>3011</v>
      </c>
      <c r="HD84" s="42" t="s">
        <v>3011</v>
      </c>
      <c r="HE84" s="42" t="s">
        <v>3011</v>
      </c>
      <c r="HF84" s="42" t="s">
        <v>3011</v>
      </c>
      <c r="HG84" s="42" t="s">
        <v>5945</v>
      </c>
      <c r="HH84" s="42" t="s">
        <v>5945</v>
      </c>
      <c r="HI84" s="43" t="s">
        <v>3235</v>
      </c>
      <c r="HJ84" s="43" t="s">
        <v>3235</v>
      </c>
      <c r="HK84" s="116"/>
      <c r="HL84" s="42" t="s">
        <v>25</v>
      </c>
      <c r="HM84" s="42" t="s">
        <v>3259</v>
      </c>
    </row>
    <row r="85" spans="1:221" ht="11.25" customHeight="1">
      <c r="A85" s="86" t="s">
        <v>435</v>
      </c>
      <c r="B85" s="86"/>
      <c r="C85" s="62" t="s">
        <v>25</v>
      </c>
      <c r="D85" s="62" t="s">
        <v>25</v>
      </c>
      <c r="E85" s="62" t="s">
        <v>25</v>
      </c>
      <c r="F85" s="62" t="s">
        <v>6288</v>
      </c>
      <c r="G85" s="62" t="s">
        <v>25</v>
      </c>
      <c r="H85" s="62" t="s">
        <v>25</v>
      </c>
      <c r="I85" s="62" t="s">
        <v>25</v>
      </c>
      <c r="J85" s="62"/>
      <c r="K85" s="62" t="s">
        <v>25</v>
      </c>
      <c r="L85" s="62" t="s">
        <v>25</v>
      </c>
      <c r="M85" s="62" t="s">
        <v>25</v>
      </c>
      <c r="N85" s="62" t="s">
        <v>25</v>
      </c>
      <c r="O85" s="62" t="s">
        <v>25</v>
      </c>
      <c r="P85" s="63"/>
      <c r="Q85" s="62" t="s">
        <v>25</v>
      </c>
      <c r="R85" s="63"/>
      <c r="S85" s="62" t="s">
        <v>25</v>
      </c>
      <c r="T85" s="62" t="s">
        <v>4721</v>
      </c>
      <c r="U85" s="62" t="s">
        <v>25</v>
      </c>
      <c r="V85" s="62" t="s">
        <v>4733</v>
      </c>
      <c r="W85" s="62" t="s">
        <v>4733</v>
      </c>
      <c r="X85" s="62" t="s">
        <v>4661</v>
      </c>
      <c r="Y85" s="62" t="s">
        <v>4661</v>
      </c>
      <c r="Z85" s="63"/>
      <c r="AA85" s="63"/>
      <c r="AB85" s="63"/>
      <c r="AC85" s="62" t="s">
        <v>25</v>
      </c>
      <c r="AD85" s="62" t="s">
        <v>25</v>
      </c>
      <c r="AE85" s="62" t="s">
        <v>25</v>
      </c>
      <c r="AF85" s="63" t="s">
        <v>25</v>
      </c>
      <c r="AG85" s="63" t="s">
        <v>1975</v>
      </c>
      <c r="AH85" s="63" t="s">
        <v>1979</v>
      </c>
      <c r="AI85" s="200"/>
      <c r="AJ85" s="63" t="s">
        <v>3914</v>
      </c>
      <c r="AK85" s="63" t="s">
        <v>3914</v>
      </c>
      <c r="AL85" s="62" t="s">
        <v>6288</v>
      </c>
      <c r="AM85" s="63" t="s">
        <v>5298</v>
      </c>
      <c r="AN85" s="63" t="s">
        <v>5825</v>
      </c>
      <c r="AO85" s="63" t="s">
        <v>6931</v>
      </c>
      <c r="AP85" s="63" t="s">
        <v>5298</v>
      </c>
      <c r="AQ85" s="63" t="s">
        <v>1106</v>
      </c>
      <c r="AR85" s="63" t="s">
        <v>7039</v>
      </c>
      <c r="AS85" s="63"/>
      <c r="AT85" s="63"/>
      <c r="AU85" s="63" t="s">
        <v>1095</v>
      </c>
      <c r="AV85" s="63" t="s">
        <v>1095</v>
      </c>
      <c r="AW85" s="63" t="s">
        <v>25</v>
      </c>
      <c r="AX85" s="63" t="s">
        <v>25</v>
      </c>
      <c r="AY85" s="63" t="s">
        <v>25</v>
      </c>
      <c r="AZ85" s="63" t="s">
        <v>25</v>
      </c>
      <c r="BA85" s="63" t="s">
        <v>25</v>
      </c>
      <c r="BB85" s="63" t="s">
        <v>25</v>
      </c>
      <c r="BC85" s="63" t="s">
        <v>25</v>
      </c>
      <c r="BD85" s="63" t="s">
        <v>25</v>
      </c>
      <c r="BE85" s="62"/>
      <c r="BF85" s="63" t="s">
        <v>25</v>
      </c>
      <c r="BG85" s="63" t="s">
        <v>4321</v>
      </c>
      <c r="BH85" s="62"/>
      <c r="BI85" s="63" t="s">
        <v>25</v>
      </c>
      <c r="BJ85" s="63" t="s">
        <v>25</v>
      </c>
      <c r="BK85" s="63" t="s">
        <v>25</v>
      </c>
      <c r="BL85" s="63" t="s">
        <v>25</v>
      </c>
      <c r="BM85" s="63" t="s">
        <v>7107</v>
      </c>
      <c r="BN85" s="62"/>
      <c r="BO85" s="63" t="s">
        <v>7133</v>
      </c>
      <c r="BP85" s="63" t="s">
        <v>25</v>
      </c>
      <c r="BQ85" s="63" t="s">
        <v>25</v>
      </c>
      <c r="BR85" s="63" t="s">
        <v>25</v>
      </c>
      <c r="BS85" s="63" t="s">
        <v>25</v>
      </c>
      <c r="BT85" s="63" t="s">
        <v>25</v>
      </c>
      <c r="BU85" s="63" t="s">
        <v>25</v>
      </c>
      <c r="BV85" s="62" t="s">
        <v>4325</v>
      </c>
      <c r="BW85" s="63" t="s">
        <v>4639</v>
      </c>
      <c r="BX85" s="63" t="s">
        <v>25</v>
      </c>
      <c r="BY85" s="62" t="s">
        <v>25</v>
      </c>
      <c r="BZ85" s="62" t="s">
        <v>25</v>
      </c>
      <c r="CA85" s="63" t="s">
        <v>7332</v>
      </c>
      <c r="CB85" s="62" t="s">
        <v>25</v>
      </c>
      <c r="CC85" s="63" t="s">
        <v>25</v>
      </c>
      <c r="CD85" s="62" t="s">
        <v>25</v>
      </c>
      <c r="CE85" s="62"/>
      <c r="CF85" s="63" t="s">
        <v>25</v>
      </c>
      <c r="CG85" s="63" t="s">
        <v>25</v>
      </c>
      <c r="CH85" s="64"/>
      <c r="CI85" s="64"/>
      <c r="CJ85" s="64"/>
      <c r="CK85" s="63" t="s">
        <v>25</v>
      </c>
      <c r="CL85" s="63" t="s">
        <v>25</v>
      </c>
      <c r="CM85" s="63" t="s">
        <v>25</v>
      </c>
      <c r="CN85" s="63" t="s">
        <v>8021</v>
      </c>
      <c r="CO85" s="63" t="s">
        <v>8021</v>
      </c>
      <c r="CP85" s="64" t="s">
        <v>1559</v>
      </c>
      <c r="CQ85" s="64" t="s">
        <v>1559</v>
      </c>
      <c r="CR85" s="64" t="s">
        <v>1559</v>
      </c>
      <c r="CS85" s="64"/>
      <c r="CT85" s="63" t="s">
        <v>25</v>
      </c>
      <c r="CU85" s="63" t="s">
        <v>25</v>
      </c>
      <c r="CV85" s="63" t="s">
        <v>25</v>
      </c>
      <c r="CW85" s="65"/>
      <c r="CX85" s="63" t="s">
        <v>25</v>
      </c>
      <c r="CY85" s="63" t="s">
        <v>25</v>
      </c>
      <c r="CZ85" s="63" t="s">
        <v>25</v>
      </c>
      <c r="DA85" s="63" t="s">
        <v>25</v>
      </c>
      <c r="DB85" s="62"/>
      <c r="DC85" s="63" t="s">
        <v>25</v>
      </c>
      <c r="DD85" s="62"/>
      <c r="DE85" s="63" t="s">
        <v>25</v>
      </c>
      <c r="DF85" s="63" t="s">
        <v>25</v>
      </c>
      <c r="DG85" s="62" t="s">
        <v>2135</v>
      </c>
      <c r="DH85" s="62" t="s">
        <v>2135</v>
      </c>
      <c r="DI85" s="62"/>
      <c r="DJ85" s="62"/>
      <c r="DK85" s="62"/>
      <c r="DL85" s="62" t="s">
        <v>25</v>
      </c>
      <c r="DM85" s="62" t="s">
        <v>2202</v>
      </c>
      <c r="DN85" s="62" t="s">
        <v>3558</v>
      </c>
      <c r="DO85" s="62" t="s">
        <v>3757</v>
      </c>
      <c r="DP85" s="62" t="s">
        <v>3757</v>
      </c>
      <c r="DQ85" s="62" t="s">
        <v>25</v>
      </c>
      <c r="DR85" s="62"/>
      <c r="DS85" s="62"/>
      <c r="DT85" s="62"/>
      <c r="DU85" s="62"/>
      <c r="DV85" s="62" t="s">
        <v>25</v>
      </c>
      <c r="DW85" s="62" t="s">
        <v>25</v>
      </c>
      <c r="DX85" s="62" t="s">
        <v>1039</v>
      </c>
      <c r="DY85" s="62" t="s">
        <v>1039</v>
      </c>
      <c r="DZ85" s="62" t="s">
        <v>5475</v>
      </c>
      <c r="EA85" s="62" t="s">
        <v>5475</v>
      </c>
      <c r="EB85" s="62" t="s">
        <v>5475</v>
      </c>
      <c r="EC85" s="62" t="s">
        <v>5475</v>
      </c>
      <c r="ED85" s="62" t="s">
        <v>5475</v>
      </c>
      <c r="EE85" s="62" t="s">
        <v>5475</v>
      </c>
      <c r="EF85" s="62" t="s">
        <v>5475</v>
      </c>
      <c r="EG85" s="62" t="s">
        <v>5475</v>
      </c>
      <c r="EH85" s="62" t="s">
        <v>6097</v>
      </c>
      <c r="EI85" s="62" t="s">
        <v>6095</v>
      </c>
      <c r="EJ85" s="62" t="s">
        <v>6095</v>
      </c>
      <c r="EK85" s="62" t="s">
        <v>6095</v>
      </c>
      <c r="EL85" s="62" t="s">
        <v>6095</v>
      </c>
      <c r="EM85" s="62" t="s">
        <v>6095</v>
      </c>
      <c r="EN85" s="62" t="s">
        <v>6097</v>
      </c>
      <c r="EO85" s="62" t="s">
        <v>6095</v>
      </c>
      <c r="EP85" s="66" t="s">
        <v>8126</v>
      </c>
      <c r="EQ85" s="66" t="s">
        <v>25</v>
      </c>
      <c r="ER85" s="66" t="s">
        <v>8126</v>
      </c>
      <c r="ES85" s="66" t="s">
        <v>25</v>
      </c>
      <c r="ET85" s="66" t="s">
        <v>25</v>
      </c>
      <c r="EU85" s="66" t="s">
        <v>25</v>
      </c>
      <c r="EV85" s="66" t="s">
        <v>25</v>
      </c>
      <c r="EW85" s="66" t="s">
        <v>25</v>
      </c>
      <c r="EX85" s="66" t="s">
        <v>25</v>
      </c>
      <c r="EY85" s="66" t="s">
        <v>25</v>
      </c>
      <c r="EZ85" s="66" t="s">
        <v>25</v>
      </c>
      <c r="FA85" s="66" t="s">
        <v>25</v>
      </c>
      <c r="FB85" s="66" t="s">
        <v>25</v>
      </c>
      <c r="FC85" s="66" t="s">
        <v>25</v>
      </c>
      <c r="FD85" s="66" t="s">
        <v>2419</v>
      </c>
      <c r="FE85" s="66" t="s">
        <v>2419</v>
      </c>
      <c r="FF85" s="66" t="s">
        <v>2419</v>
      </c>
      <c r="FG85" s="63" t="s">
        <v>25</v>
      </c>
      <c r="FH85" s="62"/>
      <c r="FI85" s="63" t="s">
        <v>25</v>
      </c>
      <c r="FJ85" s="62"/>
      <c r="FK85" s="63" t="s">
        <v>25</v>
      </c>
      <c r="FL85" s="63"/>
      <c r="FM85" s="63" t="s">
        <v>25</v>
      </c>
      <c r="FN85" s="62" t="s">
        <v>25</v>
      </c>
      <c r="FO85" s="63" t="s">
        <v>7733</v>
      </c>
      <c r="FP85" s="63" t="s">
        <v>7733</v>
      </c>
      <c r="FQ85" s="63" t="s">
        <v>7733</v>
      </c>
      <c r="FR85" s="63" t="s">
        <v>7733</v>
      </c>
      <c r="FS85" s="62" t="s">
        <v>25</v>
      </c>
      <c r="FT85" s="63" t="s">
        <v>25</v>
      </c>
      <c r="FU85" s="63" t="s">
        <v>25</v>
      </c>
      <c r="FV85" s="63" t="s">
        <v>2667</v>
      </c>
      <c r="FW85" s="62"/>
      <c r="FX85" s="63" t="s">
        <v>25</v>
      </c>
      <c r="FY85" s="66" t="s">
        <v>2688</v>
      </c>
      <c r="FZ85" s="63" t="s">
        <v>25</v>
      </c>
      <c r="GA85" s="62"/>
      <c r="GB85" s="63" t="s">
        <v>25</v>
      </c>
      <c r="GC85" s="63" t="s">
        <v>25</v>
      </c>
      <c r="GD85" s="63" t="s">
        <v>25</v>
      </c>
      <c r="GE85" s="63" t="s">
        <v>25</v>
      </c>
      <c r="GF85" s="63" t="s">
        <v>25</v>
      </c>
      <c r="GG85" s="63" t="s">
        <v>25</v>
      </c>
      <c r="GH85" s="63" t="s">
        <v>25</v>
      </c>
      <c r="GI85" s="62" t="s">
        <v>4590</v>
      </c>
      <c r="GJ85" s="62"/>
      <c r="GK85" s="62"/>
      <c r="GL85" s="62" t="s">
        <v>2915</v>
      </c>
      <c r="GM85" s="63" t="s">
        <v>25</v>
      </c>
      <c r="GN85" s="63" t="s">
        <v>25</v>
      </c>
      <c r="GO85" s="62"/>
      <c r="GP85" s="63" t="s">
        <v>25</v>
      </c>
      <c r="GQ85" s="62" t="s">
        <v>25</v>
      </c>
      <c r="GR85" s="62"/>
      <c r="GS85" s="62"/>
      <c r="GT85" s="62" t="s">
        <v>2975</v>
      </c>
      <c r="GU85" s="62" t="s">
        <v>2973</v>
      </c>
      <c r="GV85" s="62" t="s">
        <v>1163</v>
      </c>
      <c r="GW85" s="62" t="s">
        <v>2478</v>
      </c>
      <c r="GX85" s="62" t="s">
        <v>25</v>
      </c>
      <c r="GY85" s="62" t="s">
        <v>25</v>
      </c>
      <c r="GZ85" s="62" t="s">
        <v>25</v>
      </c>
      <c r="HA85" s="67"/>
      <c r="HB85" s="67"/>
      <c r="HC85" s="62" t="s">
        <v>3010</v>
      </c>
      <c r="HD85" s="62" t="s">
        <v>3010</v>
      </c>
      <c r="HE85" s="62" t="s">
        <v>3010</v>
      </c>
      <c r="HF85" s="62" t="s">
        <v>3010</v>
      </c>
      <c r="HG85" s="62" t="s">
        <v>5946</v>
      </c>
      <c r="HH85" s="62" t="s">
        <v>5946</v>
      </c>
      <c r="HI85" s="62" t="s">
        <v>3212</v>
      </c>
      <c r="HJ85" s="62" t="s">
        <v>3236</v>
      </c>
      <c r="HK85" s="62"/>
      <c r="HL85" s="62" t="s">
        <v>25</v>
      </c>
      <c r="HM85" s="62" t="s">
        <v>3301</v>
      </c>
    </row>
    <row r="86" spans="1:221" ht="22.5" customHeight="1">
      <c r="A86" s="44" t="s">
        <v>146</v>
      </c>
      <c r="B86" s="44"/>
      <c r="C86" s="47" t="s">
        <v>67</v>
      </c>
      <c r="D86" s="47" t="s">
        <v>67</v>
      </c>
      <c r="E86" s="47" t="s">
        <v>67</v>
      </c>
      <c r="F86" s="47" t="s">
        <v>67</v>
      </c>
      <c r="G86" s="47" t="s">
        <v>67</v>
      </c>
      <c r="H86" s="47" t="s">
        <v>67</v>
      </c>
      <c r="I86" s="42" t="s">
        <v>6373</v>
      </c>
      <c r="J86" s="47" t="s">
        <v>25</v>
      </c>
      <c r="K86" s="47" t="s">
        <v>67</v>
      </c>
      <c r="L86" s="42" t="s">
        <v>6373</v>
      </c>
      <c r="M86" s="47" t="s">
        <v>67</v>
      </c>
      <c r="N86" s="42" t="s">
        <v>6373</v>
      </c>
      <c r="O86" s="47" t="s">
        <v>67</v>
      </c>
      <c r="P86" s="47" t="s">
        <v>25</v>
      </c>
      <c r="Q86" s="47" t="s">
        <v>25</v>
      </c>
      <c r="R86" s="47" t="s">
        <v>25</v>
      </c>
      <c r="S86" s="47" t="s">
        <v>25</v>
      </c>
      <c r="T86" s="47" t="s">
        <v>25</v>
      </c>
      <c r="U86" s="42" t="s">
        <v>25</v>
      </c>
      <c r="V86" s="47" t="s">
        <v>67</v>
      </c>
      <c r="W86" s="47" t="s">
        <v>67</v>
      </c>
      <c r="X86" s="47" t="s">
        <v>67</v>
      </c>
      <c r="Y86" s="47" t="s">
        <v>67</v>
      </c>
      <c r="Z86" s="47" t="s">
        <v>25</v>
      </c>
      <c r="AA86" s="47" t="s">
        <v>67</v>
      </c>
      <c r="AB86" s="47" t="s">
        <v>67</v>
      </c>
      <c r="AC86" s="47" t="s">
        <v>25</v>
      </c>
      <c r="AD86" s="47" t="s">
        <v>25</v>
      </c>
      <c r="AE86" s="47" t="s">
        <v>67</v>
      </c>
      <c r="AF86" s="47" t="s">
        <v>67</v>
      </c>
      <c r="AG86" s="47" t="s">
        <v>67</v>
      </c>
      <c r="AH86" s="47" t="s">
        <v>67</v>
      </c>
      <c r="AI86" s="42" t="s">
        <v>67</v>
      </c>
      <c r="AJ86" s="47" t="s">
        <v>67</v>
      </c>
      <c r="AK86" s="47" t="s">
        <v>67</v>
      </c>
      <c r="AL86" s="47" t="s">
        <v>67</v>
      </c>
      <c r="AM86" s="47" t="s">
        <v>67</v>
      </c>
      <c r="AN86" s="42" t="s">
        <v>67</v>
      </c>
      <c r="AO86" s="47" t="s">
        <v>67</v>
      </c>
      <c r="AP86" s="47" t="s">
        <v>67</v>
      </c>
      <c r="AQ86" s="42" t="s">
        <v>84</v>
      </c>
      <c r="AR86" s="47" t="s">
        <v>67</v>
      </c>
      <c r="AS86" s="47" t="s">
        <v>67</v>
      </c>
      <c r="AT86" s="47" t="s">
        <v>25</v>
      </c>
      <c r="AU86" s="42" t="s">
        <v>25</v>
      </c>
      <c r="AV86" s="42" t="s">
        <v>25</v>
      </c>
      <c r="AW86" s="47" t="s">
        <v>67</v>
      </c>
      <c r="AX86" s="47" t="s">
        <v>67</v>
      </c>
      <c r="AY86" s="47" t="s">
        <v>25</v>
      </c>
      <c r="AZ86" s="47" t="s">
        <v>25</v>
      </c>
      <c r="BA86" s="47" t="s">
        <v>25</v>
      </c>
      <c r="BB86" s="47" t="s">
        <v>67</v>
      </c>
      <c r="BC86" s="47" t="s">
        <v>67</v>
      </c>
      <c r="BD86" s="47" t="s">
        <v>67</v>
      </c>
      <c r="BE86" s="47" t="s">
        <v>25</v>
      </c>
      <c r="BF86" s="47" t="s">
        <v>25</v>
      </c>
      <c r="BG86" s="47" t="s">
        <v>67</v>
      </c>
      <c r="BH86" s="47" t="s">
        <v>67</v>
      </c>
      <c r="BI86" s="47" t="s">
        <v>67</v>
      </c>
      <c r="BJ86" s="47" t="s">
        <v>67</v>
      </c>
      <c r="BK86" s="47" t="s">
        <v>67</v>
      </c>
      <c r="BL86" s="47" t="s">
        <v>67</v>
      </c>
      <c r="BM86" s="47" t="s">
        <v>67</v>
      </c>
      <c r="BN86" s="47" t="s">
        <v>67</v>
      </c>
      <c r="BO86" s="47" t="s">
        <v>67</v>
      </c>
      <c r="BP86" s="47" t="s">
        <v>67</v>
      </c>
      <c r="BQ86" s="47" t="s">
        <v>67</v>
      </c>
      <c r="BR86" s="47" t="s">
        <v>67</v>
      </c>
      <c r="BS86" s="47" t="s">
        <v>67</v>
      </c>
      <c r="BT86" s="47" t="s">
        <v>67</v>
      </c>
      <c r="BU86" s="47" t="s">
        <v>67</v>
      </c>
      <c r="BV86" s="47" t="s">
        <v>67</v>
      </c>
      <c r="BW86" s="47" t="s">
        <v>67</v>
      </c>
      <c r="BX86" s="47" t="s">
        <v>67</v>
      </c>
      <c r="BY86" s="47" t="s">
        <v>67</v>
      </c>
      <c r="BZ86" s="47" t="s">
        <v>67</v>
      </c>
      <c r="CA86" s="47" t="s">
        <v>67</v>
      </c>
      <c r="CB86" s="47" t="s">
        <v>67</v>
      </c>
      <c r="CC86" s="47" t="s">
        <v>25</v>
      </c>
      <c r="CD86" s="47" t="s">
        <v>25</v>
      </c>
      <c r="CE86" s="42" t="s">
        <v>67</v>
      </c>
      <c r="CF86" s="29" t="s">
        <v>67</v>
      </c>
      <c r="CG86" s="29" t="s">
        <v>67</v>
      </c>
      <c r="CH86" s="29" t="s">
        <v>67</v>
      </c>
      <c r="CI86" s="35" t="s">
        <v>67</v>
      </c>
      <c r="CJ86" s="48" t="s">
        <v>67</v>
      </c>
      <c r="CK86" s="29" t="s">
        <v>67</v>
      </c>
      <c r="CL86" s="29" t="s">
        <v>67</v>
      </c>
      <c r="CM86" s="29" t="s">
        <v>67</v>
      </c>
      <c r="CN86" s="47" t="s">
        <v>67</v>
      </c>
      <c r="CO86" s="47" t="s">
        <v>67</v>
      </c>
      <c r="CP86" s="48" t="s">
        <v>67</v>
      </c>
      <c r="CQ86" s="48" t="s">
        <v>67</v>
      </c>
      <c r="CR86" s="48" t="s">
        <v>67</v>
      </c>
      <c r="CS86" s="29" t="s">
        <v>25</v>
      </c>
      <c r="CT86" s="29" t="s">
        <v>25</v>
      </c>
      <c r="CU86" s="29" t="s">
        <v>25</v>
      </c>
      <c r="CV86" s="48" t="s">
        <v>67</v>
      </c>
      <c r="CW86" s="35" t="s">
        <v>67</v>
      </c>
      <c r="CX86" s="48" t="s">
        <v>67</v>
      </c>
      <c r="CY86" s="48" t="s">
        <v>67</v>
      </c>
      <c r="CZ86" s="48" t="s">
        <v>67</v>
      </c>
      <c r="DA86" s="47" t="s">
        <v>67</v>
      </c>
      <c r="DB86" s="47" t="s">
        <v>67</v>
      </c>
      <c r="DC86" s="47" t="s">
        <v>67</v>
      </c>
      <c r="DD86" s="47" t="s">
        <v>67</v>
      </c>
      <c r="DE86" s="47" t="s">
        <v>67</v>
      </c>
      <c r="DF86" s="47" t="s">
        <v>67</v>
      </c>
      <c r="DG86" s="47" t="s">
        <v>67</v>
      </c>
      <c r="DH86" s="47" t="s">
        <v>67</v>
      </c>
      <c r="DI86" s="42" t="s">
        <v>1857</v>
      </c>
      <c r="DJ86" s="42" t="s">
        <v>1857</v>
      </c>
      <c r="DK86" s="47" t="s">
        <v>67</v>
      </c>
      <c r="DL86" s="42" t="s">
        <v>67</v>
      </c>
      <c r="DM86" s="42" t="s">
        <v>67</v>
      </c>
      <c r="DN86" s="42" t="s">
        <v>67</v>
      </c>
      <c r="DO86" s="42" t="s">
        <v>67</v>
      </c>
      <c r="DP86" s="42" t="s">
        <v>67</v>
      </c>
      <c r="DQ86" s="47" t="s">
        <v>25</v>
      </c>
      <c r="DR86" s="42" t="s">
        <v>67</v>
      </c>
      <c r="DS86" s="42" t="s">
        <v>67</v>
      </c>
      <c r="DT86" s="42" t="s">
        <v>67</v>
      </c>
      <c r="DU86" s="42" t="s">
        <v>67</v>
      </c>
      <c r="DV86" s="42" t="s">
        <v>67</v>
      </c>
      <c r="DW86" s="42" t="s">
        <v>67</v>
      </c>
      <c r="DX86" s="42" t="s">
        <v>67</v>
      </c>
      <c r="DY86" s="42" t="s">
        <v>67</v>
      </c>
      <c r="DZ86" s="42" t="s">
        <v>67</v>
      </c>
      <c r="EA86" s="42" t="s">
        <v>67</v>
      </c>
      <c r="EB86" s="42" t="s">
        <v>67</v>
      </c>
      <c r="EC86" s="42" t="s">
        <v>67</v>
      </c>
      <c r="ED86" s="42" t="s">
        <v>67</v>
      </c>
      <c r="EE86" s="42" t="s">
        <v>67</v>
      </c>
      <c r="EF86" s="42" t="s">
        <v>67</v>
      </c>
      <c r="EG86" s="42" t="s">
        <v>67</v>
      </c>
      <c r="EH86" s="42" t="s">
        <v>67</v>
      </c>
      <c r="EI86" s="42" t="s">
        <v>67</v>
      </c>
      <c r="EJ86" s="42" t="s">
        <v>67</v>
      </c>
      <c r="EK86" s="42" t="s">
        <v>67</v>
      </c>
      <c r="EL86" s="42" t="s">
        <v>67</v>
      </c>
      <c r="EM86" s="42" t="s">
        <v>67</v>
      </c>
      <c r="EN86" s="42" t="s">
        <v>67</v>
      </c>
      <c r="EO86" s="42" t="s">
        <v>67</v>
      </c>
      <c r="EP86" s="42" t="s">
        <v>8108</v>
      </c>
      <c r="EQ86" s="42" t="s">
        <v>67</v>
      </c>
      <c r="ER86" s="42" t="s">
        <v>8108</v>
      </c>
      <c r="ES86" s="42" t="s">
        <v>67</v>
      </c>
      <c r="ET86" s="42" t="s">
        <v>67</v>
      </c>
      <c r="EU86" s="42" t="s">
        <v>67</v>
      </c>
      <c r="EV86" s="42" t="s">
        <v>67</v>
      </c>
      <c r="EW86" s="42" t="s">
        <v>67</v>
      </c>
      <c r="EX86" s="42" t="s">
        <v>67</v>
      </c>
      <c r="EY86" s="42" t="s">
        <v>67</v>
      </c>
      <c r="EZ86" s="47" t="s">
        <v>67</v>
      </c>
      <c r="FA86" s="47" t="s">
        <v>25</v>
      </c>
      <c r="FB86" s="47" t="s">
        <v>67</v>
      </c>
      <c r="FC86" s="47" t="s">
        <v>25</v>
      </c>
      <c r="FD86" s="42" t="s">
        <v>67</v>
      </c>
      <c r="FE86" s="42" t="s">
        <v>67</v>
      </c>
      <c r="FF86" s="42" t="s">
        <v>67</v>
      </c>
      <c r="FG86" s="47" t="s">
        <v>25</v>
      </c>
      <c r="FH86" s="42" t="s">
        <v>25</v>
      </c>
      <c r="FI86" s="47" t="s">
        <v>25</v>
      </c>
      <c r="FJ86" s="42" t="s">
        <v>25</v>
      </c>
      <c r="FK86" s="47" t="s">
        <v>25</v>
      </c>
      <c r="FL86" s="42" t="s">
        <v>59</v>
      </c>
      <c r="FM86" s="42" t="s">
        <v>2498</v>
      </c>
      <c r="FN86" s="42" t="s">
        <v>67</v>
      </c>
      <c r="FO86" s="42" t="s">
        <v>25</v>
      </c>
      <c r="FP86" s="42" t="s">
        <v>67</v>
      </c>
      <c r="FQ86" s="42" t="s">
        <v>25</v>
      </c>
      <c r="FR86" s="42" t="s">
        <v>67</v>
      </c>
      <c r="FS86" s="42" t="s">
        <v>25</v>
      </c>
      <c r="FT86" s="47" t="s">
        <v>25</v>
      </c>
      <c r="FU86" s="47" t="s">
        <v>25</v>
      </c>
      <c r="FV86" s="47" t="s">
        <v>67</v>
      </c>
      <c r="FW86" s="47" t="s">
        <v>25</v>
      </c>
      <c r="FX86" s="42" t="s">
        <v>25</v>
      </c>
      <c r="FY86" s="47" t="s">
        <v>67</v>
      </c>
      <c r="FZ86" s="47" t="s">
        <v>67</v>
      </c>
      <c r="GA86" s="42" t="s">
        <v>25</v>
      </c>
      <c r="GB86" s="47" t="s">
        <v>67</v>
      </c>
      <c r="GC86" s="47" t="s">
        <v>67</v>
      </c>
      <c r="GD86" s="42" t="s">
        <v>25</v>
      </c>
      <c r="GE86" s="42" t="s">
        <v>25</v>
      </c>
      <c r="GF86" s="42" t="s">
        <v>25</v>
      </c>
      <c r="GG86" s="42" t="s">
        <v>25</v>
      </c>
      <c r="GH86" s="42" t="s">
        <v>67</v>
      </c>
      <c r="GI86" s="42" t="s">
        <v>67</v>
      </c>
      <c r="GJ86" s="47" t="s">
        <v>25</v>
      </c>
      <c r="GK86" s="47" t="s">
        <v>67</v>
      </c>
      <c r="GL86" s="47" t="s">
        <v>67</v>
      </c>
      <c r="GM86" s="42" t="s">
        <v>25</v>
      </c>
      <c r="GN86" s="47" t="s">
        <v>67</v>
      </c>
      <c r="GO86" s="47" t="s">
        <v>25</v>
      </c>
      <c r="GP86" s="47" t="s">
        <v>67</v>
      </c>
      <c r="GQ86" s="47" t="s">
        <v>67</v>
      </c>
      <c r="GR86" s="42" t="s">
        <v>67</v>
      </c>
      <c r="GS86" s="42" t="s">
        <v>67</v>
      </c>
      <c r="GT86" s="42" t="s">
        <v>67</v>
      </c>
      <c r="GU86" s="42" t="s">
        <v>67</v>
      </c>
      <c r="GV86" s="42" t="s">
        <v>67</v>
      </c>
      <c r="GW86" s="42" t="s">
        <v>67</v>
      </c>
      <c r="GX86" s="42" t="s">
        <v>25</v>
      </c>
      <c r="GY86" s="42" t="s">
        <v>67</v>
      </c>
      <c r="GZ86" s="42" t="s">
        <v>67</v>
      </c>
      <c r="HA86" s="47" t="s">
        <v>67</v>
      </c>
      <c r="HB86" s="47" t="s">
        <v>67</v>
      </c>
      <c r="HC86" s="47" t="s">
        <v>67</v>
      </c>
      <c r="HD86" s="47" t="s">
        <v>67</v>
      </c>
      <c r="HE86" s="47" t="s">
        <v>4596</v>
      </c>
      <c r="HF86" s="47" t="s">
        <v>4596</v>
      </c>
      <c r="HG86" s="47" t="s">
        <v>67</v>
      </c>
      <c r="HH86" s="47" t="s">
        <v>67</v>
      </c>
      <c r="HI86" s="47" t="s">
        <v>67</v>
      </c>
      <c r="HJ86" s="47" t="s">
        <v>67</v>
      </c>
      <c r="HK86" s="47" t="s">
        <v>67</v>
      </c>
      <c r="HL86" s="47" t="s">
        <v>67</v>
      </c>
      <c r="HM86" s="47" t="s">
        <v>25</v>
      </c>
    </row>
    <row r="87" spans="1:221" ht="11.25" customHeight="1">
      <c r="A87" s="86" t="s">
        <v>435</v>
      </c>
      <c r="B87" s="86"/>
      <c r="C87" s="62" t="s">
        <v>5567</v>
      </c>
      <c r="D87" s="62" t="s">
        <v>5567</v>
      </c>
      <c r="E87" s="62" t="s">
        <v>6186</v>
      </c>
      <c r="F87" s="62" t="s">
        <v>6186</v>
      </c>
      <c r="G87" s="62" t="s">
        <v>6186</v>
      </c>
      <c r="H87" s="62" t="s">
        <v>5567</v>
      </c>
      <c r="I87" s="62" t="s">
        <v>6372</v>
      </c>
      <c r="J87" s="62"/>
      <c r="K87" s="62" t="s">
        <v>1634</v>
      </c>
      <c r="L87" s="62" t="s">
        <v>6372</v>
      </c>
      <c r="M87" s="62" t="s">
        <v>1634</v>
      </c>
      <c r="N87" s="62" t="s">
        <v>6372</v>
      </c>
      <c r="O87" s="62" t="s">
        <v>1634</v>
      </c>
      <c r="P87" s="63"/>
      <c r="Q87" s="63" t="s">
        <v>699</v>
      </c>
      <c r="R87" s="63"/>
      <c r="S87" s="63" t="s">
        <v>700</v>
      </c>
      <c r="T87" s="63" t="s">
        <v>4721</v>
      </c>
      <c r="U87" s="62" t="s">
        <v>25</v>
      </c>
      <c r="V87" s="63" t="s">
        <v>4731</v>
      </c>
      <c r="W87" s="63" t="s">
        <v>4731</v>
      </c>
      <c r="X87" s="62" t="s">
        <v>4660</v>
      </c>
      <c r="Y87" s="62" t="s">
        <v>4660</v>
      </c>
      <c r="Z87" s="63" t="s">
        <v>25</v>
      </c>
      <c r="AA87" s="63" t="s">
        <v>1713</v>
      </c>
      <c r="AB87" s="63" t="s">
        <v>1711</v>
      </c>
      <c r="AC87" s="63" t="s">
        <v>2320</v>
      </c>
      <c r="AD87" s="63" t="s">
        <v>2320</v>
      </c>
      <c r="AE87" s="63" t="s">
        <v>2320</v>
      </c>
      <c r="AF87" s="63"/>
      <c r="AG87" s="63"/>
      <c r="AH87" s="63"/>
      <c r="AI87" s="200"/>
      <c r="AJ87" s="63" t="s">
        <v>3935</v>
      </c>
      <c r="AK87" s="63" t="s">
        <v>3935</v>
      </c>
      <c r="AL87" s="62" t="s">
        <v>6186</v>
      </c>
      <c r="AM87" s="63" t="s">
        <v>5296</v>
      </c>
      <c r="AN87" s="63" t="s">
        <v>5825</v>
      </c>
      <c r="AO87" s="63" t="s">
        <v>6928</v>
      </c>
      <c r="AP87" s="63" t="s">
        <v>5296</v>
      </c>
      <c r="AQ87" s="63" t="s">
        <v>1113</v>
      </c>
      <c r="AR87" s="63" t="s">
        <v>7027</v>
      </c>
      <c r="AS87" s="63"/>
      <c r="AT87" s="63"/>
      <c r="AU87" s="63" t="s">
        <v>1538</v>
      </c>
      <c r="AV87" s="63" t="s">
        <v>1538</v>
      </c>
      <c r="AW87" s="63" t="s">
        <v>1263</v>
      </c>
      <c r="AX87" s="63" t="s">
        <v>1263</v>
      </c>
      <c r="AY87" s="63" t="s">
        <v>1229</v>
      </c>
      <c r="AZ87" s="63" t="s">
        <v>1229</v>
      </c>
      <c r="BA87" s="63" t="s">
        <v>1229</v>
      </c>
      <c r="BB87" s="63" t="s">
        <v>1229</v>
      </c>
      <c r="BC87" s="63" t="s">
        <v>1229</v>
      </c>
      <c r="BD87" s="63" t="s">
        <v>1229</v>
      </c>
      <c r="BE87" s="62"/>
      <c r="BF87" s="62" t="s">
        <v>772</v>
      </c>
      <c r="BG87" s="63" t="s">
        <v>4280</v>
      </c>
      <c r="BH87" s="62"/>
      <c r="BI87" s="62" t="s">
        <v>823</v>
      </c>
      <c r="BJ87" s="62" t="s">
        <v>823</v>
      </c>
      <c r="BK87" s="62" t="s">
        <v>4280</v>
      </c>
      <c r="BL87" s="63" t="s">
        <v>4280</v>
      </c>
      <c r="BM87" s="63" t="s">
        <v>4280</v>
      </c>
      <c r="BN87" s="62"/>
      <c r="BO87" s="63" t="s">
        <v>4280</v>
      </c>
      <c r="BP87" s="62" t="s">
        <v>873</v>
      </c>
      <c r="BQ87" s="62" t="s">
        <v>873</v>
      </c>
      <c r="BR87" s="62" t="s">
        <v>4280</v>
      </c>
      <c r="BS87" s="63" t="s">
        <v>4280</v>
      </c>
      <c r="BT87" s="62" t="s">
        <v>924</v>
      </c>
      <c r="BU87" s="62" t="s">
        <v>924</v>
      </c>
      <c r="BV87" s="62" t="s">
        <v>4280</v>
      </c>
      <c r="BW87" s="63" t="s">
        <v>4280</v>
      </c>
      <c r="BX87" s="63" t="s">
        <v>7271</v>
      </c>
      <c r="BY87" s="63" t="s">
        <v>4103</v>
      </c>
      <c r="BZ87" s="63" t="s">
        <v>4103</v>
      </c>
      <c r="CA87" s="63" t="s">
        <v>7328</v>
      </c>
      <c r="CB87" s="63" t="s">
        <v>4094</v>
      </c>
      <c r="CC87" s="63" t="s">
        <v>25</v>
      </c>
      <c r="CD87" s="63" t="s">
        <v>4116</v>
      </c>
      <c r="CE87" s="62"/>
      <c r="CF87" s="64" t="s">
        <v>5115</v>
      </c>
      <c r="CG87" s="64" t="s">
        <v>5115</v>
      </c>
      <c r="CH87" s="64"/>
      <c r="CI87" s="64"/>
      <c r="CJ87" s="64"/>
      <c r="CK87" s="64" t="s">
        <v>5006</v>
      </c>
      <c r="CL87" s="64" t="s">
        <v>5006</v>
      </c>
      <c r="CM87" s="64" t="s">
        <v>5006</v>
      </c>
      <c r="CN87" s="63" t="s">
        <v>8031</v>
      </c>
      <c r="CO87" s="63" t="s">
        <v>8031</v>
      </c>
      <c r="CP87" s="64" t="s">
        <v>1583</v>
      </c>
      <c r="CQ87" s="64" t="s">
        <v>701</v>
      </c>
      <c r="CR87" s="64" t="s">
        <v>4423</v>
      </c>
      <c r="CS87" s="64"/>
      <c r="CT87" s="64" t="s">
        <v>25</v>
      </c>
      <c r="CU87" s="64" t="s">
        <v>25</v>
      </c>
      <c r="CV87" s="64" t="s">
        <v>972</v>
      </c>
      <c r="CW87" s="65"/>
      <c r="CX87" s="64" t="s">
        <v>972</v>
      </c>
      <c r="CY87" s="64" t="s">
        <v>972</v>
      </c>
      <c r="CZ87" s="64" t="s">
        <v>972</v>
      </c>
      <c r="DA87" s="62" t="s">
        <v>1435</v>
      </c>
      <c r="DB87" s="62"/>
      <c r="DC87" s="62" t="s">
        <v>1435</v>
      </c>
      <c r="DD87" s="62"/>
      <c r="DE87" s="62" t="s">
        <v>1435</v>
      </c>
      <c r="DF87" s="62" t="s">
        <v>1435</v>
      </c>
      <c r="DG87" s="62" t="s">
        <v>1435</v>
      </c>
      <c r="DH87" s="62" t="s">
        <v>1435</v>
      </c>
      <c r="DI87" s="62" t="s">
        <v>1703</v>
      </c>
      <c r="DJ87" s="62" t="s">
        <v>1703</v>
      </c>
      <c r="DK87" s="62" t="s">
        <v>1845</v>
      </c>
      <c r="DL87" s="62" t="s">
        <v>3527</v>
      </c>
      <c r="DM87" s="62"/>
      <c r="DN87" s="62" t="s">
        <v>3527</v>
      </c>
      <c r="DO87" s="62" t="s">
        <v>3759</v>
      </c>
      <c r="DP87" s="62" t="s">
        <v>3759</v>
      </c>
      <c r="DQ87" s="62" t="s">
        <v>3156</v>
      </c>
      <c r="DR87" s="62"/>
      <c r="DS87" s="62"/>
      <c r="DT87" s="62"/>
      <c r="DU87" s="62"/>
      <c r="DV87" s="62" t="s">
        <v>1027</v>
      </c>
      <c r="DW87" s="62" t="s">
        <v>1027</v>
      </c>
      <c r="DX87" s="62" t="s">
        <v>1027</v>
      </c>
      <c r="DY87" s="62" t="s">
        <v>1027</v>
      </c>
      <c r="DZ87" s="62" t="s">
        <v>5474</v>
      </c>
      <c r="EA87" s="62" t="s">
        <v>5474</v>
      </c>
      <c r="EB87" s="62" t="s">
        <v>5474</v>
      </c>
      <c r="EC87" s="62" t="s">
        <v>5474</v>
      </c>
      <c r="ED87" s="62" t="s">
        <v>5474</v>
      </c>
      <c r="EE87" s="62" t="s">
        <v>5474</v>
      </c>
      <c r="EF87" s="62" t="s">
        <v>5474</v>
      </c>
      <c r="EG87" s="62" t="s">
        <v>5474</v>
      </c>
      <c r="EH87" s="62" t="s">
        <v>6069</v>
      </c>
      <c r="EI87" s="62" t="s">
        <v>6069</v>
      </c>
      <c r="EJ87" s="62" t="s">
        <v>6069</v>
      </c>
      <c r="EK87" s="62" t="s">
        <v>6069</v>
      </c>
      <c r="EL87" s="62" t="s">
        <v>6069</v>
      </c>
      <c r="EM87" s="62" t="s">
        <v>6069</v>
      </c>
      <c r="EN87" s="62" t="s">
        <v>6069</v>
      </c>
      <c r="EO87" s="62" t="s">
        <v>6069</v>
      </c>
      <c r="EP87" s="66" t="s">
        <v>8109</v>
      </c>
      <c r="EQ87" s="66"/>
      <c r="ER87" s="66" t="s">
        <v>8109</v>
      </c>
      <c r="ES87" s="66"/>
      <c r="ET87" s="66" t="s">
        <v>3411</v>
      </c>
      <c r="EU87" s="66" t="s">
        <v>3411</v>
      </c>
      <c r="EV87" s="66" t="s">
        <v>4360</v>
      </c>
      <c r="EW87" s="66" t="s">
        <v>4360</v>
      </c>
      <c r="EX87" s="66" t="s">
        <v>4360</v>
      </c>
      <c r="EY87" s="66" t="s">
        <v>4360</v>
      </c>
      <c r="EZ87" s="62" t="s">
        <v>571</v>
      </c>
      <c r="FA87" s="62" t="s">
        <v>621</v>
      </c>
      <c r="FB87" s="62" t="s">
        <v>3705</v>
      </c>
      <c r="FC87" s="62" t="s">
        <v>3706</v>
      </c>
      <c r="FD87" s="66"/>
      <c r="FE87" s="66" t="s">
        <v>3076</v>
      </c>
      <c r="FF87" s="66" t="s">
        <v>4455</v>
      </c>
      <c r="FG87" s="63" t="s">
        <v>3637</v>
      </c>
      <c r="FH87" s="62"/>
      <c r="FI87" s="63" t="s">
        <v>3637</v>
      </c>
      <c r="FJ87" s="62" t="s">
        <v>473</v>
      </c>
      <c r="FK87" s="62" t="s">
        <v>476</v>
      </c>
      <c r="FL87" s="63"/>
      <c r="FM87" s="63" t="s">
        <v>2499</v>
      </c>
      <c r="FN87" s="63" t="s">
        <v>2529</v>
      </c>
      <c r="FO87" s="63" t="s">
        <v>25</v>
      </c>
      <c r="FP87" s="63" t="s">
        <v>2529</v>
      </c>
      <c r="FQ87" s="63" t="s">
        <v>25</v>
      </c>
      <c r="FR87" s="63" t="s">
        <v>2529</v>
      </c>
      <c r="FS87" s="63" t="s">
        <v>4013</v>
      </c>
      <c r="FT87" s="63" t="s">
        <v>25</v>
      </c>
      <c r="FU87" s="63" t="s">
        <v>25</v>
      </c>
      <c r="FV87" s="63" t="s">
        <v>2664</v>
      </c>
      <c r="FW87" s="62"/>
      <c r="FX87" s="62" t="s">
        <v>1538</v>
      </c>
      <c r="FY87" s="62" t="s">
        <v>1508</v>
      </c>
      <c r="FZ87" s="62" t="s">
        <v>2719</v>
      </c>
      <c r="GA87" s="62" t="s">
        <v>1331</v>
      </c>
      <c r="GB87" s="62" t="s">
        <v>1112</v>
      </c>
      <c r="GC87" s="62" t="s">
        <v>1112</v>
      </c>
      <c r="GD87" s="62" t="s">
        <v>2811</v>
      </c>
      <c r="GE87" s="62" t="s">
        <v>2811</v>
      </c>
      <c r="GF87" s="62" t="s">
        <v>2811</v>
      </c>
      <c r="GG87" s="62" t="s">
        <v>2811</v>
      </c>
      <c r="GH87" s="62" t="s">
        <v>5197</v>
      </c>
      <c r="GI87" s="62" t="s">
        <v>5197</v>
      </c>
      <c r="GJ87" s="62"/>
      <c r="GK87" s="62"/>
      <c r="GL87" s="62" t="s">
        <v>1371</v>
      </c>
      <c r="GM87" s="62" t="s">
        <v>25</v>
      </c>
      <c r="GN87" s="62" t="s">
        <v>25</v>
      </c>
      <c r="GO87" s="62"/>
      <c r="GP87" s="62" t="s">
        <v>1649</v>
      </c>
      <c r="GQ87" s="62" t="s">
        <v>1274</v>
      </c>
      <c r="GR87" s="62"/>
      <c r="GS87" s="62"/>
      <c r="GT87" s="62" t="s">
        <v>1131</v>
      </c>
      <c r="GU87" s="62" t="s">
        <v>1131</v>
      </c>
      <c r="GV87" s="62" t="s">
        <v>1131</v>
      </c>
      <c r="GW87" s="62" t="s">
        <v>1131</v>
      </c>
      <c r="GX87" s="62" t="s">
        <v>25</v>
      </c>
      <c r="GY87" s="62" t="s">
        <v>3472</v>
      </c>
      <c r="GZ87" s="62" t="s">
        <v>5658</v>
      </c>
      <c r="HA87" s="67"/>
      <c r="HB87" s="67"/>
      <c r="HC87" s="62" t="s">
        <v>1131</v>
      </c>
      <c r="HD87" s="62" t="s">
        <v>1131</v>
      </c>
      <c r="HE87" s="62" t="s">
        <v>1131</v>
      </c>
      <c r="HF87" s="62" t="s">
        <v>1131</v>
      </c>
      <c r="HG87" s="62" t="s">
        <v>5942</v>
      </c>
      <c r="HH87" s="62" t="s">
        <v>5942</v>
      </c>
      <c r="HI87" s="62" t="s">
        <v>3241</v>
      </c>
      <c r="HJ87" s="62" t="s">
        <v>3241</v>
      </c>
      <c r="HK87" s="62" t="s">
        <v>535</v>
      </c>
      <c r="HL87" s="62" t="s">
        <v>535</v>
      </c>
      <c r="HM87" s="62" t="s">
        <v>3322</v>
      </c>
    </row>
    <row r="88" spans="1:221" s="30" customFormat="1" ht="22.5" customHeight="1">
      <c r="A88" s="9" t="s">
        <v>1880</v>
      </c>
      <c r="B88" s="9"/>
      <c r="C88" s="42" t="s">
        <v>25</v>
      </c>
      <c r="D88" s="42" t="s">
        <v>25</v>
      </c>
      <c r="E88" s="42" t="s">
        <v>25</v>
      </c>
      <c r="F88" s="42" t="s">
        <v>25</v>
      </c>
      <c r="G88" s="42" t="s">
        <v>25</v>
      </c>
      <c r="H88" s="42" t="s">
        <v>25</v>
      </c>
      <c r="I88" s="42" t="s">
        <v>25</v>
      </c>
      <c r="J88" s="127"/>
      <c r="K88" s="42" t="s">
        <v>25</v>
      </c>
      <c r="L88" s="42" t="s">
        <v>25</v>
      </c>
      <c r="M88" s="42" t="s">
        <v>25</v>
      </c>
      <c r="N88" s="42" t="s">
        <v>25</v>
      </c>
      <c r="O88" s="42" t="s">
        <v>25</v>
      </c>
      <c r="P88" s="116"/>
      <c r="Q88" s="42" t="s">
        <v>25</v>
      </c>
      <c r="R88" s="127"/>
      <c r="S88" s="42" t="s">
        <v>25</v>
      </c>
      <c r="T88" s="42" t="s">
        <v>25</v>
      </c>
      <c r="U88" s="42" t="s">
        <v>25</v>
      </c>
      <c r="V88" s="42" t="s">
        <v>25</v>
      </c>
      <c r="W88" s="42" t="s">
        <v>25</v>
      </c>
      <c r="X88" s="42" t="s">
        <v>67</v>
      </c>
      <c r="Y88" s="42" t="s">
        <v>67</v>
      </c>
      <c r="Z88" s="127"/>
      <c r="AA88" s="127"/>
      <c r="AB88" s="127"/>
      <c r="AC88" s="42" t="s">
        <v>25</v>
      </c>
      <c r="AD88" s="42" t="s">
        <v>25</v>
      </c>
      <c r="AE88" s="42" t="s">
        <v>67</v>
      </c>
      <c r="AF88" s="42" t="s">
        <v>25</v>
      </c>
      <c r="AG88" s="42" t="s">
        <v>25</v>
      </c>
      <c r="AH88" s="42" t="s">
        <v>25</v>
      </c>
      <c r="AI88" s="42" t="s">
        <v>4590</v>
      </c>
      <c r="AJ88" s="42" t="s">
        <v>3948</v>
      </c>
      <c r="AK88" s="42" t="s">
        <v>3948</v>
      </c>
      <c r="AL88" s="42" t="s">
        <v>25</v>
      </c>
      <c r="AM88" s="42" t="s">
        <v>4590</v>
      </c>
      <c r="AN88" s="42" t="s">
        <v>25</v>
      </c>
      <c r="AO88" s="47" t="s">
        <v>67</v>
      </c>
      <c r="AP88" s="42" t="s">
        <v>4590</v>
      </c>
      <c r="AQ88" s="42" t="s">
        <v>4590</v>
      </c>
      <c r="AR88" s="47" t="s">
        <v>25</v>
      </c>
      <c r="AS88" s="47" t="s">
        <v>25</v>
      </c>
      <c r="AT88" s="47" t="s">
        <v>25</v>
      </c>
      <c r="AU88" s="42" t="s">
        <v>25</v>
      </c>
      <c r="AV88" s="42" t="s">
        <v>25</v>
      </c>
      <c r="AW88" s="42" t="s">
        <v>25</v>
      </c>
      <c r="AX88" s="42" t="s">
        <v>25</v>
      </c>
      <c r="AY88" s="42" t="s">
        <v>25</v>
      </c>
      <c r="AZ88" s="42" t="s">
        <v>25</v>
      </c>
      <c r="BA88" s="42" t="s">
        <v>25</v>
      </c>
      <c r="BB88" s="42" t="s">
        <v>25</v>
      </c>
      <c r="BC88" s="42" t="s">
        <v>25</v>
      </c>
      <c r="BD88" s="42" t="s">
        <v>25</v>
      </c>
      <c r="BE88" s="127"/>
      <c r="BF88" s="42" t="s">
        <v>25</v>
      </c>
      <c r="BG88" s="42" t="s">
        <v>67</v>
      </c>
      <c r="BH88" s="127"/>
      <c r="BI88" s="42" t="s">
        <v>67</v>
      </c>
      <c r="BJ88" s="42" t="s">
        <v>67</v>
      </c>
      <c r="BK88" s="42" t="s">
        <v>67</v>
      </c>
      <c r="BL88" s="42" t="s">
        <v>67</v>
      </c>
      <c r="BM88" s="42" t="s">
        <v>67</v>
      </c>
      <c r="BN88" s="127"/>
      <c r="BO88" s="42" t="s">
        <v>67</v>
      </c>
      <c r="BP88" s="42" t="s">
        <v>67</v>
      </c>
      <c r="BQ88" s="42" t="s">
        <v>67</v>
      </c>
      <c r="BR88" s="42" t="s">
        <v>67</v>
      </c>
      <c r="BS88" s="42" t="s">
        <v>67</v>
      </c>
      <c r="BT88" s="42" t="s">
        <v>67</v>
      </c>
      <c r="BU88" s="42" t="s">
        <v>67</v>
      </c>
      <c r="BV88" s="42" t="s">
        <v>67</v>
      </c>
      <c r="BW88" s="42" t="s">
        <v>67</v>
      </c>
      <c r="BX88" s="42" t="s">
        <v>4050</v>
      </c>
      <c r="BY88" s="42" t="s">
        <v>4050</v>
      </c>
      <c r="BZ88" s="42" t="s">
        <v>4050</v>
      </c>
      <c r="CA88" s="42" t="s">
        <v>4050</v>
      </c>
      <c r="CB88" s="42" t="s">
        <v>4050</v>
      </c>
      <c r="CC88" s="42" t="s">
        <v>25</v>
      </c>
      <c r="CD88" s="42" t="s">
        <v>25</v>
      </c>
      <c r="CE88" s="127"/>
      <c r="CF88" s="42" t="s">
        <v>67</v>
      </c>
      <c r="CG88" s="42" t="s">
        <v>67</v>
      </c>
      <c r="CH88" s="133"/>
      <c r="CI88" s="129"/>
      <c r="CJ88" s="129"/>
      <c r="CK88" s="42" t="s">
        <v>67</v>
      </c>
      <c r="CL88" s="42" t="s">
        <v>67</v>
      </c>
      <c r="CM88" s="42" t="s">
        <v>67</v>
      </c>
      <c r="CN88" s="42" t="s">
        <v>67</v>
      </c>
      <c r="CO88" s="42" t="s">
        <v>67</v>
      </c>
      <c r="CP88" s="42" t="s">
        <v>25</v>
      </c>
      <c r="CQ88" s="42" t="s">
        <v>25</v>
      </c>
      <c r="CR88" s="42" t="s">
        <v>25</v>
      </c>
      <c r="CS88" s="133"/>
      <c r="CT88" s="42" t="s">
        <v>25</v>
      </c>
      <c r="CU88" s="42" t="s">
        <v>25</v>
      </c>
      <c r="CV88" s="42" t="s">
        <v>25</v>
      </c>
      <c r="CW88" s="129"/>
      <c r="CX88" s="42" t="s">
        <v>25</v>
      </c>
      <c r="CY88" s="42" t="s">
        <v>25</v>
      </c>
      <c r="CZ88" s="42" t="s">
        <v>25</v>
      </c>
      <c r="DA88" s="42" t="s">
        <v>67</v>
      </c>
      <c r="DB88" s="127"/>
      <c r="DC88" s="42" t="s">
        <v>67</v>
      </c>
      <c r="DD88" s="127"/>
      <c r="DE88" s="42" t="s">
        <v>67</v>
      </c>
      <c r="DF88" s="42" t="s">
        <v>67</v>
      </c>
      <c r="DG88" s="42" t="s">
        <v>67</v>
      </c>
      <c r="DH88" s="42" t="s">
        <v>67</v>
      </c>
      <c r="DI88" s="127"/>
      <c r="DJ88" s="127"/>
      <c r="DK88" s="127"/>
      <c r="DL88" s="42" t="s">
        <v>25</v>
      </c>
      <c r="DM88" s="42" t="s">
        <v>25</v>
      </c>
      <c r="DN88" s="42" t="s">
        <v>25</v>
      </c>
      <c r="DO88" s="42" t="s">
        <v>25</v>
      </c>
      <c r="DP88" s="42" t="s">
        <v>25</v>
      </c>
      <c r="DQ88" s="43" t="s">
        <v>25</v>
      </c>
      <c r="DR88" s="127"/>
      <c r="DS88" s="127"/>
      <c r="DT88" s="127"/>
      <c r="DU88" s="127"/>
      <c r="DV88" s="42" t="s">
        <v>25</v>
      </c>
      <c r="DW88" s="42" t="s">
        <v>25</v>
      </c>
      <c r="DX88" s="42" t="s">
        <v>25</v>
      </c>
      <c r="DY88" s="42" t="s">
        <v>25</v>
      </c>
      <c r="DZ88" s="42" t="s">
        <v>25</v>
      </c>
      <c r="EA88" s="42" t="s">
        <v>25</v>
      </c>
      <c r="EB88" s="42" t="s">
        <v>25</v>
      </c>
      <c r="EC88" s="42" t="s">
        <v>25</v>
      </c>
      <c r="ED88" s="42" t="s">
        <v>25</v>
      </c>
      <c r="EE88" s="42" t="s">
        <v>25</v>
      </c>
      <c r="EF88" s="42" t="s">
        <v>25</v>
      </c>
      <c r="EG88" s="42" t="s">
        <v>25</v>
      </c>
      <c r="EH88" s="42" t="s">
        <v>25</v>
      </c>
      <c r="EI88" s="42" t="s">
        <v>25</v>
      </c>
      <c r="EJ88" s="42" t="s">
        <v>25</v>
      </c>
      <c r="EK88" s="42" t="s">
        <v>25</v>
      </c>
      <c r="EL88" s="42" t="s">
        <v>25</v>
      </c>
      <c r="EM88" s="42" t="s">
        <v>25</v>
      </c>
      <c r="EN88" s="42" t="s">
        <v>25</v>
      </c>
      <c r="EO88" s="42" t="s">
        <v>25</v>
      </c>
      <c r="EP88" s="42" t="s">
        <v>25</v>
      </c>
      <c r="EQ88" s="42" t="s">
        <v>25</v>
      </c>
      <c r="ER88" s="42" t="s">
        <v>25</v>
      </c>
      <c r="ES88" s="42" t="s">
        <v>25</v>
      </c>
      <c r="ET88" s="42" t="s">
        <v>25</v>
      </c>
      <c r="EU88" s="42" t="s">
        <v>25</v>
      </c>
      <c r="EV88" s="42" t="s">
        <v>25</v>
      </c>
      <c r="EW88" s="42" t="s">
        <v>25</v>
      </c>
      <c r="EX88" s="42" t="s">
        <v>25</v>
      </c>
      <c r="EY88" s="42" t="s">
        <v>25</v>
      </c>
      <c r="EZ88" s="42" t="s">
        <v>25</v>
      </c>
      <c r="FA88" s="42" t="s">
        <v>25</v>
      </c>
      <c r="FB88" s="47" t="s">
        <v>67</v>
      </c>
      <c r="FC88" s="42" t="s">
        <v>25</v>
      </c>
      <c r="FD88" s="42" t="s">
        <v>67</v>
      </c>
      <c r="FE88" s="42" t="s">
        <v>67</v>
      </c>
      <c r="FF88" s="42" t="s">
        <v>67</v>
      </c>
      <c r="FG88" s="42" t="s">
        <v>25</v>
      </c>
      <c r="FH88" s="115"/>
      <c r="FI88" s="42" t="s">
        <v>25</v>
      </c>
      <c r="FJ88" s="127"/>
      <c r="FK88" s="42" t="s">
        <v>25</v>
      </c>
      <c r="FL88" s="127"/>
      <c r="FM88" s="42" t="s">
        <v>25</v>
      </c>
      <c r="FN88" s="42" t="s">
        <v>25</v>
      </c>
      <c r="FO88" s="42" t="s">
        <v>25</v>
      </c>
      <c r="FP88" s="42" t="s">
        <v>25</v>
      </c>
      <c r="FQ88" s="42" t="s">
        <v>25</v>
      </c>
      <c r="FR88" s="42" t="s">
        <v>25</v>
      </c>
      <c r="FS88" s="42" t="s">
        <v>25</v>
      </c>
      <c r="FT88" s="42" t="s">
        <v>25</v>
      </c>
      <c r="FU88" s="42" t="s">
        <v>25</v>
      </c>
      <c r="FV88" s="42" t="s">
        <v>248</v>
      </c>
      <c r="FW88" s="127"/>
      <c r="FX88" s="47" t="s">
        <v>25</v>
      </c>
      <c r="FY88" s="47" t="s">
        <v>67</v>
      </c>
      <c r="FZ88" s="47" t="s">
        <v>67</v>
      </c>
      <c r="GA88" s="127"/>
      <c r="GB88" s="47" t="s">
        <v>25</v>
      </c>
      <c r="GC88" s="47" t="s">
        <v>25</v>
      </c>
      <c r="GD88" s="42" t="s">
        <v>2854</v>
      </c>
      <c r="GE88" s="42" t="s">
        <v>2854</v>
      </c>
      <c r="GF88" s="42" t="s">
        <v>2854</v>
      </c>
      <c r="GG88" s="42" t="s">
        <v>2854</v>
      </c>
      <c r="GH88" s="42" t="s">
        <v>2854</v>
      </c>
      <c r="GI88" s="42" t="s">
        <v>2854</v>
      </c>
      <c r="GJ88" s="127"/>
      <c r="GK88" s="127"/>
      <c r="GL88" s="42" t="s">
        <v>67</v>
      </c>
      <c r="GM88" s="42" t="s">
        <v>25</v>
      </c>
      <c r="GN88" s="42" t="s">
        <v>67</v>
      </c>
      <c r="GO88" s="127"/>
      <c r="GP88" s="42" t="s">
        <v>25</v>
      </c>
      <c r="GQ88" s="42" t="s">
        <v>25</v>
      </c>
      <c r="GR88" s="127"/>
      <c r="GS88" s="127"/>
      <c r="GT88" s="42" t="s">
        <v>67</v>
      </c>
      <c r="GU88" s="42" t="s">
        <v>25</v>
      </c>
      <c r="GV88" s="42" t="s">
        <v>25</v>
      </c>
      <c r="GW88" s="42" t="s">
        <v>25</v>
      </c>
      <c r="GX88" s="42" t="s">
        <v>25</v>
      </c>
      <c r="GY88" s="42" t="s">
        <v>25</v>
      </c>
      <c r="GZ88" s="42" t="s">
        <v>25</v>
      </c>
      <c r="HA88" s="127"/>
      <c r="HB88" s="127"/>
      <c r="HC88" s="42" t="s">
        <v>25</v>
      </c>
      <c r="HD88" s="42" t="s">
        <v>25</v>
      </c>
      <c r="HE88" s="42" t="s">
        <v>25</v>
      </c>
      <c r="HF88" s="42" t="s">
        <v>25</v>
      </c>
      <c r="HG88" s="42" t="s">
        <v>67</v>
      </c>
      <c r="HH88" s="42" t="s">
        <v>67</v>
      </c>
      <c r="HI88" s="43" t="s">
        <v>25</v>
      </c>
      <c r="HJ88" s="43" t="s">
        <v>25</v>
      </c>
      <c r="HK88" s="116"/>
      <c r="HL88" s="42" t="s">
        <v>25</v>
      </c>
      <c r="HM88" s="42" t="s">
        <v>25</v>
      </c>
    </row>
    <row r="89" spans="1:221" ht="11.25" customHeight="1">
      <c r="A89" s="86" t="s">
        <v>435</v>
      </c>
      <c r="B89" s="86"/>
      <c r="C89" s="62" t="s">
        <v>25</v>
      </c>
      <c r="D89" s="62" t="s">
        <v>25</v>
      </c>
      <c r="E89" s="62" t="s">
        <v>25</v>
      </c>
      <c r="F89" s="62" t="s">
        <v>25</v>
      </c>
      <c r="G89" s="62" t="s">
        <v>25</v>
      </c>
      <c r="H89" s="62" t="s">
        <v>25</v>
      </c>
      <c r="I89" s="62" t="s">
        <v>25</v>
      </c>
      <c r="J89" s="62"/>
      <c r="K89" s="62" t="s">
        <v>25</v>
      </c>
      <c r="L89" s="62" t="s">
        <v>25</v>
      </c>
      <c r="M89" s="62" t="s">
        <v>25</v>
      </c>
      <c r="N89" s="62" t="s">
        <v>25</v>
      </c>
      <c r="O89" s="62" t="s">
        <v>25</v>
      </c>
      <c r="P89" s="63"/>
      <c r="Q89" s="62" t="s">
        <v>25</v>
      </c>
      <c r="R89" s="63"/>
      <c r="S89" s="62" t="s">
        <v>25</v>
      </c>
      <c r="T89" s="62" t="s">
        <v>4721</v>
      </c>
      <c r="U89" s="62" t="s">
        <v>25</v>
      </c>
      <c r="V89" s="62" t="s">
        <v>4721</v>
      </c>
      <c r="W89" s="62" t="s">
        <v>25</v>
      </c>
      <c r="X89" s="62" t="s">
        <v>4659</v>
      </c>
      <c r="Y89" s="62" t="s">
        <v>4659</v>
      </c>
      <c r="Z89" s="63"/>
      <c r="AA89" s="63"/>
      <c r="AB89" s="63"/>
      <c r="AC89" s="63" t="s">
        <v>2321</v>
      </c>
      <c r="AD89" s="63" t="s">
        <v>2321</v>
      </c>
      <c r="AE89" s="63" t="s">
        <v>2321</v>
      </c>
      <c r="AF89" s="63" t="s">
        <v>25</v>
      </c>
      <c r="AG89" s="63" t="s">
        <v>25</v>
      </c>
      <c r="AH89" s="63" t="s">
        <v>25</v>
      </c>
      <c r="AI89" s="200"/>
      <c r="AJ89" s="63" t="s">
        <v>3936</v>
      </c>
      <c r="AK89" s="63" t="s">
        <v>3936</v>
      </c>
      <c r="AL89" s="62" t="s">
        <v>25</v>
      </c>
      <c r="AM89" s="63"/>
      <c r="AN89" s="200"/>
      <c r="AO89" s="63" t="s">
        <v>6928</v>
      </c>
      <c r="AP89" s="63"/>
      <c r="AQ89" s="63"/>
      <c r="AR89" s="63" t="s">
        <v>25</v>
      </c>
      <c r="AS89" s="63"/>
      <c r="AT89" s="63"/>
      <c r="AU89" s="63" t="s">
        <v>25</v>
      </c>
      <c r="AV89" s="63" t="s">
        <v>25</v>
      </c>
      <c r="AW89" s="63" t="s">
        <v>25</v>
      </c>
      <c r="AX89" s="63" t="s">
        <v>25</v>
      </c>
      <c r="AY89" s="63" t="s">
        <v>25</v>
      </c>
      <c r="AZ89" s="63" t="s">
        <v>25</v>
      </c>
      <c r="BA89" s="63" t="s">
        <v>25</v>
      </c>
      <c r="BB89" s="63" t="s">
        <v>25</v>
      </c>
      <c r="BC89" s="63" t="s">
        <v>25</v>
      </c>
      <c r="BD89" s="63" t="s">
        <v>25</v>
      </c>
      <c r="BE89" s="62"/>
      <c r="BF89" s="63" t="s">
        <v>25</v>
      </c>
      <c r="BG89" s="63" t="s">
        <v>4283</v>
      </c>
      <c r="BH89" s="62"/>
      <c r="BI89" s="62" t="s">
        <v>824</v>
      </c>
      <c r="BJ89" s="62" t="s">
        <v>824</v>
      </c>
      <c r="BK89" s="62" t="s">
        <v>4283</v>
      </c>
      <c r="BL89" s="63" t="s">
        <v>4283</v>
      </c>
      <c r="BM89" s="63" t="s">
        <v>4283</v>
      </c>
      <c r="BN89" s="62"/>
      <c r="BO89" s="63" t="s">
        <v>4283</v>
      </c>
      <c r="BP89" s="62" t="s">
        <v>872</v>
      </c>
      <c r="BQ89" s="62" t="s">
        <v>872</v>
      </c>
      <c r="BR89" s="62" t="s">
        <v>4283</v>
      </c>
      <c r="BS89" s="63" t="s">
        <v>4283</v>
      </c>
      <c r="BT89" s="62" t="s">
        <v>2084</v>
      </c>
      <c r="BU89" s="62" t="s">
        <v>2084</v>
      </c>
      <c r="BV89" s="62" t="s">
        <v>4283</v>
      </c>
      <c r="BW89" s="63" t="s">
        <v>4283</v>
      </c>
      <c r="BX89" s="63" t="s">
        <v>7272</v>
      </c>
      <c r="BY89" s="63" t="s">
        <v>4049</v>
      </c>
      <c r="BZ89" s="63" t="s">
        <v>4049</v>
      </c>
      <c r="CA89" s="63" t="s">
        <v>7272</v>
      </c>
      <c r="CB89" s="63" t="s">
        <v>4049</v>
      </c>
      <c r="CC89" s="63" t="s">
        <v>25</v>
      </c>
      <c r="CD89" s="62" t="s">
        <v>25</v>
      </c>
      <c r="CE89" s="62"/>
      <c r="CF89" s="64" t="s">
        <v>5044</v>
      </c>
      <c r="CG89" s="64" t="s">
        <v>5044</v>
      </c>
      <c r="CH89" s="64"/>
      <c r="CI89" s="64"/>
      <c r="CJ89" s="64"/>
      <c r="CK89" s="64" t="s">
        <v>5007</v>
      </c>
      <c r="CL89" s="64" t="s">
        <v>5007</v>
      </c>
      <c r="CM89" s="64" t="s">
        <v>5007</v>
      </c>
      <c r="CN89" s="63" t="s">
        <v>8049</v>
      </c>
      <c r="CO89" s="63" t="s">
        <v>8049</v>
      </c>
      <c r="CP89" s="64" t="s">
        <v>25</v>
      </c>
      <c r="CQ89" s="64" t="s">
        <v>25</v>
      </c>
      <c r="CR89" s="64" t="s">
        <v>25</v>
      </c>
      <c r="CS89" s="64"/>
      <c r="CT89" s="64" t="s">
        <v>25</v>
      </c>
      <c r="CU89" s="64" t="s">
        <v>25</v>
      </c>
      <c r="CV89" s="64" t="s">
        <v>25</v>
      </c>
      <c r="CW89" s="65"/>
      <c r="CX89" s="64" t="s">
        <v>25</v>
      </c>
      <c r="CY89" s="64" t="s">
        <v>25</v>
      </c>
      <c r="CZ89" s="64" t="s">
        <v>25</v>
      </c>
      <c r="DA89" s="62" t="s">
        <v>2136</v>
      </c>
      <c r="DB89" s="62"/>
      <c r="DC89" s="62" t="s">
        <v>2136</v>
      </c>
      <c r="DD89" s="62"/>
      <c r="DE89" s="62" t="s">
        <v>2136</v>
      </c>
      <c r="DF89" s="62" t="s">
        <v>2136</v>
      </c>
      <c r="DG89" s="62" t="s">
        <v>2136</v>
      </c>
      <c r="DH89" s="62" t="s">
        <v>2136</v>
      </c>
      <c r="DI89" s="62"/>
      <c r="DJ89" s="62"/>
      <c r="DK89" s="62"/>
      <c r="DL89" s="62" t="s">
        <v>25</v>
      </c>
      <c r="DM89" s="62" t="s">
        <v>25</v>
      </c>
      <c r="DN89" s="62" t="s">
        <v>25</v>
      </c>
      <c r="DO89" s="62" t="s">
        <v>25</v>
      </c>
      <c r="DP89" s="62" t="s">
        <v>25</v>
      </c>
      <c r="DQ89" s="62" t="s">
        <v>25</v>
      </c>
      <c r="DR89" s="62"/>
      <c r="DS89" s="62"/>
      <c r="DT89" s="62"/>
      <c r="DU89" s="62"/>
      <c r="DV89" s="62" t="s">
        <v>25</v>
      </c>
      <c r="DW89" s="62" t="s">
        <v>25</v>
      </c>
      <c r="DX89" s="62" t="s">
        <v>25</v>
      </c>
      <c r="DY89" s="62" t="s">
        <v>25</v>
      </c>
      <c r="DZ89" s="62" t="s">
        <v>25</v>
      </c>
      <c r="EA89" s="62" t="s">
        <v>25</v>
      </c>
      <c r="EB89" s="62" t="s">
        <v>25</v>
      </c>
      <c r="EC89" s="62" t="s">
        <v>25</v>
      </c>
      <c r="ED89" s="62" t="s">
        <v>25</v>
      </c>
      <c r="EE89" s="62" t="s">
        <v>25</v>
      </c>
      <c r="EF89" s="62" t="s">
        <v>25</v>
      </c>
      <c r="EG89" s="62" t="s">
        <v>25</v>
      </c>
      <c r="EH89" s="62" t="s">
        <v>25</v>
      </c>
      <c r="EI89" s="62" t="s">
        <v>25</v>
      </c>
      <c r="EJ89" s="62" t="s">
        <v>25</v>
      </c>
      <c r="EK89" s="62" t="s">
        <v>25</v>
      </c>
      <c r="EL89" s="62" t="s">
        <v>25</v>
      </c>
      <c r="EM89" s="62" t="s">
        <v>25</v>
      </c>
      <c r="EN89" s="62" t="s">
        <v>25</v>
      </c>
      <c r="EO89" s="62" t="s">
        <v>25</v>
      </c>
      <c r="EP89" s="62" t="s">
        <v>25</v>
      </c>
      <c r="EQ89" s="62" t="s">
        <v>25</v>
      </c>
      <c r="ER89" s="62" t="s">
        <v>25</v>
      </c>
      <c r="ES89" s="62" t="s">
        <v>25</v>
      </c>
      <c r="ET89" s="66" t="s">
        <v>25</v>
      </c>
      <c r="EU89" s="66" t="s">
        <v>25</v>
      </c>
      <c r="EV89" s="62" t="s">
        <v>25</v>
      </c>
      <c r="EW89" s="62" t="s">
        <v>25</v>
      </c>
      <c r="EX89" s="66" t="s">
        <v>25</v>
      </c>
      <c r="EY89" s="66" t="s">
        <v>25</v>
      </c>
      <c r="EZ89" s="62" t="s">
        <v>25</v>
      </c>
      <c r="FA89" s="62" t="s">
        <v>25</v>
      </c>
      <c r="FB89" s="62" t="s">
        <v>3726</v>
      </c>
      <c r="FC89" s="62" t="s">
        <v>25</v>
      </c>
      <c r="FD89" s="66" t="s">
        <v>2418</v>
      </c>
      <c r="FE89" s="66" t="s">
        <v>2418</v>
      </c>
      <c r="FF89" s="66" t="s">
        <v>2418</v>
      </c>
      <c r="FG89" s="63" t="s">
        <v>25</v>
      </c>
      <c r="FH89" s="62"/>
      <c r="FI89" s="63" t="s">
        <v>25</v>
      </c>
      <c r="FJ89" s="62"/>
      <c r="FK89" s="63" t="s">
        <v>25</v>
      </c>
      <c r="FL89" s="63"/>
      <c r="FM89" s="63" t="s">
        <v>25</v>
      </c>
      <c r="FN89" s="63" t="s">
        <v>25</v>
      </c>
      <c r="FO89" s="63" t="s">
        <v>25</v>
      </c>
      <c r="FP89" s="63" t="s">
        <v>25</v>
      </c>
      <c r="FQ89" s="63" t="s">
        <v>25</v>
      </c>
      <c r="FR89" s="63" t="s">
        <v>25</v>
      </c>
      <c r="FS89" s="62" t="s">
        <v>25</v>
      </c>
      <c r="FT89" s="63" t="s">
        <v>25</v>
      </c>
      <c r="FU89" s="63" t="s">
        <v>25</v>
      </c>
      <c r="FV89" s="63" t="s">
        <v>2666</v>
      </c>
      <c r="FW89" s="62"/>
      <c r="FX89" s="63" t="s">
        <v>25</v>
      </c>
      <c r="FY89" s="62" t="s">
        <v>2684</v>
      </c>
      <c r="FZ89" s="62" t="s">
        <v>2718</v>
      </c>
      <c r="GA89" s="62"/>
      <c r="GB89" s="63" t="s">
        <v>25</v>
      </c>
      <c r="GC89" s="63" t="s">
        <v>25</v>
      </c>
      <c r="GD89" s="62" t="s">
        <v>2853</v>
      </c>
      <c r="GE89" s="62" t="s">
        <v>2853</v>
      </c>
      <c r="GF89" s="62" t="s">
        <v>2853</v>
      </c>
      <c r="GG89" s="62" t="s">
        <v>2853</v>
      </c>
      <c r="GH89" s="62" t="s">
        <v>5198</v>
      </c>
      <c r="GI89" s="62" t="s">
        <v>5198</v>
      </c>
      <c r="GJ89" s="62"/>
      <c r="GK89" s="62"/>
      <c r="GL89" s="62" t="s">
        <v>2913</v>
      </c>
      <c r="GM89" s="62" t="s">
        <v>25</v>
      </c>
      <c r="GN89" s="62" t="s">
        <v>25</v>
      </c>
      <c r="GO89" s="62"/>
      <c r="GP89" s="62" t="s">
        <v>25</v>
      </c>
      <c r="GQ89" s="62" t="s">
        <v>25</v>
      </c>
      <c r="GR89" s="62"/>
      <c r="GS89" s="62"/>
      <c r="GT89" s="62" t="s">
        <v>2973</v>
      </c>
      <c r="GU89" s="62" t="s">
        <v>25</v>
      </c>
      <c r="GV89" s="62" t="s">
        <v>25</v>
      </c>
      <c r="GW89" s="62" t="s">
        <v>25</v>
      </c>
      <c r="GX89" s="62" t="s">
        <v>25</v>
      </c>
      <c r="GY89" s="62" t="s">
        <v>25</v>
      </c>
      <c r="GZ89" s="62" t="s">
        <v>25</v>
      </c>
      <c r="HA89" s="67"/>
      <c r="HB89" s="67"/>
      <c r="HC89" s="62" t="s">
        <v>25</v>
      </c>
      <c r="HD89" s="62" t="s">
        <v>25</v>
      </c>
      <c r="HE89" s="62" t="s">
        <v>25</v>
      </c>
      <c r="HF89" s="62" t="s">
        <v>25</v>
      </c>
      <c r="HG89" s="62" t="s">
        <v>5943</v>
      </c>
      <c r="HH89" s="62" t="s">
        <v>5943</v>
      </c>
      <c r="HI89" s="62" t="s">
        <v>25</v>
      </c>
      <c r="HJ89" s="62" t="s">
        <v>25</v>
      </c>
      <c r="HK89" s="62"/>
      <c r="HL89" s="62" t="s">
        <v>25</v>
      </c>
      <c r="HM89" s="62" t="s">
        <v>25</v>
      </c>
    </row>
    <row r="90" spans="1:221" ht="22.5" customHeight="1">
      <c r="A90" s="82" t="s">
        <v>2</v>
      </c>
      <c r="B90" s="82"/>
      <c r="C90" s="47" t="s">
        <v>25</v>
      </c>
      <c r="D90" s="42" t="s">
        <v>65</v>
      </c>
      <c r="E90" s="47" t="s">
        <v>25</v>
      </c>
      <c r="F90" s="47" t="s">
        <v>6248</v>
      </c>
      <c r="G90" s="47" t="s">
        <v>6248</v>
      </c>
      <c r="H90" s="42" t="s">
        <v>65</v>
      </c>
      <c r="I90" s="47" t="s">
        <v>25</v>
      </c>
      <c r="J90" s="47" t="s">
        <v>25</v>
      </c>
      <c r="K90" s="47" t="s">
        <v>25</v>
      </c>
      <c r="L90" s="47" t="s">
        <v>25</v>
      </c>
      <c r="M90" s="47" t="s">
        <v>25</v>
      </c>
      <c r="N90" s="47" t="s">
        <v>25</v>
      </c>
      <c r="O90" s="47" t="s">
        <v>25</v>
      </c>
      <c r="P90" s="47" t="s">
        <v>25</v>
      </c>
      <c r="Q90" s="47" t="s">
        <v>25</v>
      </c>
      <c r="R90" s="42" t="s">
        <v>25</v>
      </c>
      <c r="S90" s="47" t="s">
        <v>25</v>
      </c>
      <c r="T90" s="47" t="s">
        <v>25</v>
      </c>
      <c r="U90" s="47" t="s">
        <v>25</v>
      </c>
      <c r="V90" s="47" t="s">
        <v>25</v>
      </c>
      <c r="W90" s="47" t="s">
        <v>25</v>
      </c>
      <c r="X90" s="47" t="s">
        <v>25</v>
      </c>
      <c r="Y90" s="47" t="s">
        <v>25</v>
      </c>
      <c r="Z90" s="47" t="s">
        <v>25</v>
      </c>
      <c r="AA90" s="47" t="s">
        <v>25</v>
      </c>
      <c r="AB90" s="47" t="s">
        <v>25</v>
      </c>
      <c r="AC90" s="42" t="s">
        <v>65</v>
      </c>
      <c r="AD90" s="42" t="s">
        <v>65</v>
      </c>
      <c r="AE90" s="42" t="s">
        <v>65</v>
      </c>
      <c r="AF90" s="42" t="s">
        <v>65</v>
      </c>
      <c r="AG90" s="42" t="s">
        <v>65</v>
      </c>
      <c r="AH90" s="42" t="s">
        <v>65</v>
      </c>
      <c r="AI90" s="42" t="s">
        <v>5324</v>
      </c>
      <c r="AJ90" s="42" t="s">
        <v>6832</v>
      </c>
      <c r="AK90" s="42" t="s">
        <v>65</v>
      </c>
      <c r="AL90" s="47" t="s">
        <v>6248</v>
      </c>
      <c r="AM90" s="42" t="s">
        <v>65</v>
      </c>
      <c r="AN90" s="42" t="s">
        <v>65</v>
      </c>
      <c r="AO90" s="76" t="s">
        <v>6935</v>
      </c>
      <c r="AP90" s="42" t="s">
        <v>4326</v>
      </c>
      <c r="AQ90" s="42" t="s">
        <v>65</v>
      </c>
      <c r="AR90" s="42" t="s">
        <v>6832</v>
      </c>
      <c r="AS90" s="42" t="s">
        <v>6832</v>
      </c>
      <c r="AT90" s="42" t="s">
        <v>6832</v>
      </c>
      <c r="AU90" s="42" t="s">
        <v>65</v>
      </c>
      <c r="AV90" s="42" t="s">
        <v>65</v>
      </c>
      <c r="AW90" s="76" t="s">
        <v>7088</v>
      </c>
      <c r="AX90" s="76" t="s">
        <v>7088</v>
      </c>
      <c r="AY90" s="42" t="s">
        <v>65</v>
      </c>
      <c r="AZ90" s="42" t="s">
        <v>65</v>
      </c>
      <c r="BA90" s="42" t="s">
        <v>65</v>
      </c>
      <c r="BB90" s="42" t="s">
        <v>65</v>
      </c>
      <c r="BC90" s="42" t="s">
        <v>65</v>
      </c>
      <c r="BD90" s="42" t="s">
        <v>65</v>
      </c>
      <c r="BE90" s="42" t="s">
        <v>25</v>
      </c>
      <c r="BF90" s="42" t="s">
        <v>25</v>
      </c>
      <c r="BG90" s="42" t="s">
        <v>7274</v>
      </c>
      <c r="BH90" s="42" t="s">
        <v>65</v>
      </c>
      <c r="BI90" s="42" t="s">
        <v>65</v>
      </c>
      <c r="BJ90" s="42" t="s">
        <v>65</v>
      </c>
      <c r="BK90" s="42" t="s">
        <v>4326</v>
      </c>
      <c r="BL90" s="42" t="s">
        <v>4326</v>
      </c>
      <c r="BM90" s="42" t="s">
        <v>7274</v>
      </c>
      <c r="BN90" s="42" t="s">
        <v>65</v>
      </c>
      <c r="BO90" s="42" t="s">
        <v>7274</v>
      </c>
      <c r="BP90" s="42" t="s">
        <v>65</v>
      </c>
      <c r="BQ90" s="42" t="s">
        <v>65</v>
      </c>
      <c r="BR90" s="42" t="s">
        <v>4326</v>
      </c>
      <c r="BS90" s="42" t="s">
        <v>4326</v>
      </c>
      <c r="BT90" s="42" t="s">
        <v>65</v>
      </c>
      <c r="BU90" s="42" t="s">
        <v>65</v>
      </c>
      <c r="BV90" s="42" t="s">
        <v>4326</v>
      </c>
      <c r="BW90" s="42" t="s">
        <v>4326</v>
      </c>
      <c r="BX90" s="42" t="s">
        <v>25</v>
      </c>
      <c r="BY90" s="42" t="s">
        <v>25</v>
      </c>
      <c r="BZ90" s="42" t="s">
        <v>25</v>
      </c>
      <c r="CA90" s="42" t="s">
        <v>25</v>
      </c>
      <c r="CB90" s="42" t="s">
        <v>25</v>
      </c>
      <c r="CC90" s="42" t="s">
        <v>25</v>
      </c>
      <c r="CD90" s="42" t="s">
        <v>25</v>
      </c>
      <c r="CE90" s="42" t="s">
        <v>25</v>
      </c>
      <c r="CF90" s="29" t="s">
        <v>65</v>
      </c>
      <c r="CG90" s="29" t="s">
        <v>65</v>
      </c>
      <c r="CH90" s="29" t="s">
        <v>65</v>
      </c>
      <c r="CI90" s="29" t="s">
        <v>65</v>
      </c>
      <c r="CJ90" s="29" t="s">
        <v>25</v>
      </c>
      <c r="CK90" s="29" t="s">
        <v>65</v>
      </c>
      <c r="CL90" s="29" t="s">
        <v>65</v>
      </c>
      <c r="CM90" s="29" t="s">
        <v>65</v>
      </c>
      <c r="CN90" s="42" t="s">
        <v>25</v>
      </c>
      <c r="CO90" s="42" t="s">
        <v>25</v>
      </c>
      <c r="CP90" s="29" t="s">
        <v>25</v>
      </c>
      <c r="CQ90" s="29" t="s">
        <v>25</v>
      </c>
      <c r="CR90" s="29" t="s">
        <v>25</v>
      </c>
      <c r="CS90" s="29" t="s">
        <v>25</v>
      </c>
      <c r="CT90" s="29" t="s">
        <v>25</v>
      </c>
      <c r="CU90" s="29" t="s">
        <v>25</v>
      </c>
      <c r="CV90" s="29" t="s">
        <v>25</v>
      </c>
      <c r="CW90" s="48" t="s">
        <v>25</v>
      </c>
      <c r="CX90" s="29" t="s">
        <v>25</v>
      </c>
      <c r="CY90" s="29" t="s">
        <v>25</v>
      </c>
      <c r="CZ90" s="29" t="s">
        <v>25</v>
      </c>
      <c r="DA90" s="42" t="s">
        <v>65</v>
      </c>
      <c r="DB90" s="42" t="s">
        <v>65</v>
      </c>
      <c r="DC90" s="42" t="s">
        <v>65</v>
      </c>
      <c r="DD90" s="42" t="s">
        <v>65</v>
      </c>
      <c r="DE90" s="42" t="s">
        <v>65</v>
      </c>
      <c r="DF90" s="42" t="s">
        <v>65</v>
      </c>
      <c r="DG90" s="42" t="s">
        <v>65</v>
      </c>
      <c r="DH90" s="42" t="s">
        <v>65</v>
      </c>
      <c r="DI90" s="42" t="s">
        <v>25</v>
      </c>
      <c r="DJ90" s="42" t="s">
        <v>25</v>
      </c>
      <c r="DK90" s="42" t="s">
        <v>25</v>
      </c>
      <c r="DL90" s="42" t="s">
        <v>65</v>
      </c>
      <c r="DM90" s="42" t="s">
        <v>65</v>
      </c>
      <c r="DN90" s="42" t="s">
        <v>65</v>
      </c>
      <c r="DO90" s="42" t="s">
        <v>65</v>
      </c>
      <c r="DP90" s="42" t="s">
        <v>65</v>
      </c>
      <c r="DQ90" s="43" t="s">
        <v>25</v>
      </c>
      <c r="DR90" s="42" t="s">
        <v>65</v>
      </c>
      <c r="DS90" s="42" t="s">
        <v>65</v>
      </c>
      <c r="DT90" s="42" t="s">
        <v>65</v>
      </c>
      <c r="DU90" s="42" t="s">
        <v>65</v>
      </c>
      <c r="DV90" s="42" t="s">
        <v>65</v>
      </c>
      <c r="DW90" s="42" t="s">
        <v>65</v>
      </c>
      <c r="DX90" s="42" t="s">
        <v>65</v>
      </c>
      <c r="DY90" s="42" t="s">
        <v>65</v>
      </c>
      <c r="DZ90" s="42" t="s">
        <v>65</v>
      </c>
      <c r="EA90" s="42" t="s">
        <v>65</v>
      </c>
      <c r="EB90" s="42" t="s">
        <v>65</v>
      </c>
      <c r="EC90" s="42" t="s">
        <v>65</v>
      </c>
      <c r="ED90" s="42" t="s">
        <v>65</v>
      </c>
      <c r="EE90" s="42" t="s">
        <v>65</v>
      </c>
      <c r="EF90" s="42" t="s">
        <v>65</v>
      </c>
      <c r="EG90" s="42" t="s">
        <v>65</v>
      </c>
      <c r="EH90" s="42" t="s">
        <v>6070</v>
      </c>
      <c r="EI90" s="42" t="s">
        <v>6070</v>
      </c>
      <c r="EJ90" s="42" t="s">
        <v>6070</v>
      </c>
      <c r="EK90" s="42" t="s">
        <v>6070</v>
      </c>
      <c r="EL90" s="42" t="s">
        <v>6070</v>
      </c>
      <c r="EM90" s="42" t="s">
        <v>6070</v>
      </c>
      <c r="EN90" s="42" t="s">
        <v>6070</v>
      </c>
      <c r="EO90" s="42" t="s">
        <v>6070</v>
      </c>
      <c r="EP90" s="42" t="s">
        <v>6070</v>
      </c>
      <c r="EQ90" s="42" t="s">
        <v>409</v>
      </c>
      <c r="ER90" s="42" t="s">
        <v>6070</v>
      </c>
      <c r="ES90" s="42" t="s">
        <v>409</v>
      </c>
      <c r="ET90" s="42" t="s">
        <v>409</v>
      </c>
      <c r="EU90" s="42" t="s">
        <v>409</v>
      </c>
      <c r="EV90" s="42" t="s">
        <v>409</v>
      </c>
      <c r="EW90" s="42" t="s">
        <v>409</v>
      </c>
      <c r="EX90" s="42" t="s">
        <v>409</v>
      </c>
      <c r="EY90" s="42" t="s">
        <v>409</v>
      </c>
      <c r="EZ90" s="42" t="s">
        <v>25</v>
      </c>
      <c r="FA90" s="42" t="s">
        <v>25</v>
      </c>
      <c r="FB90" s="42" t="s">
        <v>25</v>
      </c>
      <c r="FC90" s="42" t="s">
        <v>25</v>
      </c>
      <c r="FD90" s="42" t="s">
        <v>25</v>
      </c>
      <c r="FE90" s="42" t="s">
        <v>25</v>
      </c>
      <c r="FF90" s="42" t="s">
        <v>25</v>
      </c>
      <c r="FG90" s="42" t="s">
        <v>67</v>
      </c>
      <c r="FH90" s="47" t="s">
        <v>67</v>
      </c>
      <c r="FI90" s="42" t="s">
        <v>67</v>
      </c>
      <c r="FJ90" s="42" t="s">
        <v>67</v>
      </c>
      <c r="FK90" s="47" t="s">
        <v>25</v>
      </c>
      <c r="FL90" s="47" t="s">
        <v>67</v>
      </c>
      <c r="FM90" s="47" t="s">
        <v>67</v>
      </c>
      <c r="FN90" s="42" t="s">
        <v>67</v>
      </c>
      <c r="FO90" s="47" t="s">
        <v>7734</v>
      </c>
      <c r="FP90" s="47" t="s">
        <v>7734</v>
      </c>
      <c r="FQ90" s="47" t="s">
        <v>7734</v>
      </c>
      <c r="FR90" s="47" t="s">
        <v>7734</v>
      </c>
      <c r="FS90" s="42" t="s">
        <v>65</v>
      </c>
      <c r="FT90" s="42" t="s">
        <v>65</v>
      </c>
      <c r="FU90" s="42" t="s">
        <v>65</v>
      </c>
      <c r="FV90" s="42" t="s">
        <v>65</v>
      </c>
      <c r="FW90" s="47" t="s">
        <v>25</v>
      </c>
      <c r="FX90" s="47" t="s">
        <v>25</v>
      </c>
      <c r="FY90" s="47" t="s">
        <v>67</v>
      </c>
      <c r="FZ90" s="47" t="s">
        <v>65</v>
      </c>
      <c r="GA90" s="42" t="s">
        <v>25</v>
      </c>
      <c r="GB90" s="42" t="s">
        <v>65</v>
      </c>
      <c r="GC90" s="42" t="s">
        <v>65</v>
      </c>
      <c r="GD90" s="42" t="s">
        <v>65</v>
      </c>
      <c r="GE90" s="42" t="s">
        <v>65</v>
      </c>
      <c r="GF90" s="42" t="s">
        <v>65</v>
      </c>
      <c r="GG90" s="42" t="s">
        <v>65</v>
      </c>
      <c r="GH90" s="42" t="s">
        <v>65</v>
      </c>
      <c r="GI90" s="42" t="s">
        <v>65</v>
      </c>
      <c r="GJ90" s="47" t="s">
        <v>65</v>
      </c>
      <c r="GK90" s="47" t="s">
        <v>65</v>
      </c>
      <c r="GL90" s="47" t="s">
        <v>65</v>
      </c>
      <c r="GM90" s="42" t="s">
        <v>25</v>
      </c>
      <c r="GN90" s="47" t="s">
        <v>65</v>
      </c>
      <c r="GO90" s="47" t="s">
        <v>25</v>
      </c>
      <c r="GP90" s="47" t="s">
        <v>25</v>
      </c>
      <c r="GQ90" s="42" t="s">
        <v>65</v>
      </c>
      <c r="GR90" s="47" t="s">
        <v>65</v>
      </c>
      <c r="GS90" s="47" t="s">
        <v>65</v>
      </c>
      <c r="GT90" s="47" t="s">
        <v>65</v>
      </c>
      <c r="GU90" s="47" t="s">
        <v>65</v>
      </c>
      <c r="GV90" s="47" t="s">
        <v>65</v>
      </c>
      <c r="GW90" s="47" t="s">
        <v>65</v>
      </c>
      <c r="GX90" s="47" t="s">
        <v>65</v>
      </c>
      <c r="GY90" s="47" t="s">
        <v>65</v>
      </c>
      <c r="GZ90" s="42" t="s">
        <v>5660</v>
      </c>
      <c r="HA90" s="47" t="s">
        <v>65</v>
      </c>
      <c r="HB90" s="47" t="s">
        <v>65</v>
      </c>
      <c r="HC90" s="47" t="s">
        <v>65</v>
      </c>
      <c r="HD90" s="47" t="s">
        <v>65</v>
      </c>
      <c r="HE90" s="47" t="s">
        <v>65</v>
      </c>
      <c r="HF90" s="47" t="s">
        <v>65</v>
      </c>
      <c r="HG90" s="42" t="s">
        <v>5947</v>
      </c>
      <c r="HH90" s="42" t="s">
        <v>5947</v>
      </c>
      <c r="HI90" s="42" t="s">
        <v>3222</v>
      </c>
      <c r="HJ90" s="42" t="s">
        <v>3222</v>
      </c>
      <c r="HK90" s="42" t="s">
        <v>65</v>
      </c>
      <c r="HL90" s="42" t="s">
        <v>65</v>
      </c>
      <c r="HM90" s="47" t="s">
        <v>65</v>
      </c>
    </row>
    <row r="91" spans="1:221" ht="11.25" customHeight="1">
      <c r="A91" s="86" t="s">
        <v>435</v>
      </c>
      <c r="B91" s="86"/>
      <c r="C91" s="63" t="s">
        <v>5571</v>
      </c>
      <c r="D91" s="63" t="s">
        <v>5570</v>
      </c>
      <c r="E91" s="63" t="s">
        <v>25</v>
      </c>
      <c r="F91" s="62" t="s">
        <v>6249</v>
      </c>
      <c r="G91" s="62" t="s">
        <v>6249</v>
      </c>
      <c r="H91" s="63" t="s">
        <v>5570</v>
      </c>
      <c r="I91" s="62" t="s">
        <v>25</v>
      </c>
      <c r="J91" s="62"/>
      <c r="K91" s="62" t="s">
        <v>25</v>
      </c>
      <c r="L91" s="62" t="s">
        <v>25</v>
      </c>
      <c r="M91" s="62" t="s">
        <v>25</v>
      </c>
      <c r="N91" s="62" t="s">
        <v>25</v>
      </c>
      <c r="O91" s="62" t="s">
        <v>25</v>
      </c>
      <c r="P91" s="63"/>
      <c r="Q91" s="63" t="s">
        <v>25</v>
      </c>
      <c r="R91" s="63"/>
      <c r="S91" s="63" t="s">
        <v>25</v>
      </c>
      <c r="T91" s="63" t="s">
        <v>25</v>
      </c>
      <c r="U91" s="62" t="s">
        <v>25</v>
      </c>
      <c r="V91" s="63" t="s">
        <v>25</v>
      </c>
      <c r="W91" s="62" t="s">
        <v>25</v>
      </c>
      <c r="X91" s="63" t="s">
        <v>25</v>
      </c>
      <c r="Y91" s="62" t="s">
        <v>25</v>
      </c>
      <c r="Z91" s="63" t="s">
        <v>25</v>
      </c>
      <c r="AA91" s="63" t="s">
        <v>25</v>
      </c>
      <c r="AB91" s="63" t="s">
        <v>25</v>
      </c>
      <c r="AC91" s="63" t="s">
        <v>2354</v>
      </c>
      <c r="AD91" s="63" t="s">
        <v>2354</v>
      </c>
      <c r="AE91" s="63" t="s">
        <v>2354</v>
      </c>
      <c r="AF91" s="63"/>
      <c r="AG91" s="63"/>
      <c r="AH91" s="63"/>
      <c r="AI91" s="200"/>
      <c r="AJ91" s="63" t="s">
        <v>3939</v>
      </c>
      <c r="AK91" s="63" t="s">
        <v>3939</v>
      </c>
      <c r="AL91" s="62" t="s">
        <v>6249</v>
      </c>
      <c r="AM91" s="63" t="s">
        <v>5299</v>
      </c>
      <c r="AN91" s="200"/>
      <c r="AO91" s="63"/>
      <c r="AP91" s="63" t="s">
        <v>5299</v>
      </c>
      <c r="AQ91" s="63" t="s">
        <v>5431</v>
      </c>
      <c r="AR91" s="63" t="s">
        <v>7030</v>
      </c>
      <c r="AS91" s="63"/>
      <c r="AT91" s="63"/>
      <c r="AU91" s="63" t="s">
        <v>1217</v>
      </c>
      <c r="AV91" s="63" t="s">
        <v>1217</v>
      </c>
      <c r="AW91" s="63" t="s">
        <v>7089</v>
      </c>
      <c r="AX91" s="63" t="s">
        <v>7089</v>
      </c>
      <c r="AY91" s="63" t="s">
        <v>1218</v>
      </c>
      <c r="AZ91" s="63" t="s">
        <v>1218</v>
      </c>
      <c r="BA91" s="63" t="s">
        <v>1218</v>
      </c>
      <c r="BB91" s="63" t="s">
        <v>1218</v>
      </c>
      <c r="BC91" s="63" t="s">
        <v>1218</v>
      </c>
      <c r="BD91" s="63" t="s">
        <v>1218</v>
      </c>
      <c r="BE91" s="62"/>
      <c r="BF91" s="62" t="s">
        <v>25</v>
      </c>
      <c r="BG91" s="63" t="s">
        <v>7178</v>
      </c>
      <c r="BH91" s="62"/>
      <c r="BI91" s="62" t="s">
        <v>822</v>
      </c>
      <c r="BJ91" s="62" t="s">
        <v>822</v>
      </c>
      <c r="BK91" s="62" t="s">
        <v>4857</v>
      </c>
      <c r="BL91" s="63" t="s">
        <v>4630</v>
      </c>
      <c r="BM91" s="63" t="s">
        <v>7162</v>
      </c>
      <c r="BN91" s="62"/>
      <c r="BO91" s="63" t="s">
        <v>7134</v>
      </c>
      <c r="BP91" s="62" t="s">
        <v>871</v>
      </c>
      <c r="BQ91" s="62" t="s">
        <v>871</v>
      </c>
      <c r="BR91" s="62" t="s">
        <v>4332</v>
      </c>
      <c r="BS91" s="63" t="s">
        <v>4332</v>
      </c>
      <c r="BT91" s="62" t="s">
        <v>923</v>
      </c>
      <c r="BU91" s="62" t="s">
        <v>923</v>
      </c>
      <c r="BV91" s="62" t="s">
        <v>4867</v>
      </c>
      <c r="BW91" s="63" t="s">
        <v>4629</v>
      </c>
      <c r="BX91" s="63" t="s">
        <v>25</v>
      </c>
      <c r="BY91" s="63" t="s">
        <v>551</v>
      </c>
      <c r="BZ91" s="63" t="s">
        <v>551</v>
      </c>
      <c r="CA91" s="63" t="s">
        <v>25</v>
      </c>
      <c r="CB91" s="63" t="s">
        <v>551</v>
      </c>
      <c r="CC91" s="63" t="s">
        <v>25</v>
      </c>
      <c r="CD91" s="63" t="s">
        <v>551</v>
      </c>
      <c r="CE91" s="62"/>
      <c r="CF91" s="62" t="s">
        <v>929</v>
      </c>
      <c r="CG91" s="62" t="s">
        <v>929</v>
      </c>
      <c r="CH91" s="64"/>
      <c r="CI91" s="64"/>
      <c r="CJ91" s="64"/>
      <c r="CK91" s="62" t="s">
        <v>929</v>
      </c>
      <c r="CL91" s="62" t="s">
        <v>929</v>
      </c>
      <c r="CM91" s="62" t="s">
        <v>929</v>
      </c>
      <c r="CN91" s="63" t="s">
        <v>25</v>
      </c>
      <c r="CO91" s="63" t="s">
        <v>25</v>
      </c>
      <c r="CP91" s="64" t="s">
        <v>25</v>
      </c>
      <c r="CQ91" s="64" t="s">
        <v>25</v>
      </c>
      <c r="CR91" s="64" t="s">
        <v>25</v>
      </c>
      <c r="CS91" s="64"/>
      <c r="CT91" s="64" t="s">
        <v>25</v>
      </c>
      <c r="CU91" s="64" t="s">
        <v>25</v>
      </c>
      <c r="CV91" s="64" t="s">
        <v>25</v>
      </c>
      <c r="CW91" s="65"/>
      <c r="CX91" s="64" t="s">
        <v>25</v>
      </c>
      <c r="CY91" s="64" t="s">
        <v>25</v>
      </c>
      <c r="CZ91" s="64" t="s">
        <v>25</v>
      </c>
      <c r="DA91" s="62" t="s">
        <v>983</v>
      </c>
      <c r="DB91" s="62"/>
      <c r="DC91" s="62" t="s">
        <v>983</v>
      </c>
      <c r="DD91" s="62"/>
      <c r="DE91" s="62" t="s">
        <v>983</v>
      </c>
      <c r="DF91" s="62" t="s">
        <v>983</v>
      </c>
      <c r="DG91" s="62" t="s">
        <v>983</v>
      </c>
      <c r="DH91" s="62" t="s">
        <v>983</v>
      </c>
      <c r="DI91" s="62" t="s">
        <v>25</v>
      </c>
      <c r="DJ91" s="62" t="s">
        <v>25</v>
      </c>
      <c r="DK91" s="62" t="s">
        <v>25</v>
      </c>
      <c r="DL91" s="62" t="s">
        <v>3568</v>
      </c>
      <c r="DM91" s="62"/>
      <c r="DN91" s="62" t="s">
        <v>3568</v>
      </c>
      <c r="DO91" s="62" t="s">
        <v>983</v>
      </c>
      <c r="DP91" s="62" t="s">
        <v>983</v>
      </c>
      <c r="DQ91" s="62" t="s">
        <v>25</v>
      </c>
      <c r="DR91" s="62"/>
      <c r="DS91" s="62"/>
      <c r="DT91" s="62"/>
      <c r="DU91" s="62"/>
      <c r="DV91" s="62" t="s">
        <v>1033</v>
      </c>
      <c r="DW91" s="62" t="s">
        <v>1033</v>
      </c>
      <c r="DX91" s="62" t="s">
        <v>1033</v>
      </c>
      <c r="DY91" s="62" t="s">
        <v>1033</v>
      </c>
      <c r="DZ91" s="62" t="s">
        <v>1033</v>
      </c>
      <c r="EA91" s="62" t="s">
        <v>1033</v>
      </c>
      <c r="EB91" s="62" t="s">
        <v>1033</v>
      </c>
      <c r="EC91" s="62" t="s">
        <v>1033</v>
      </c>
      <c r="ED91" s="62" t="s">
        <v>1033</v>
      </c>
      <c r="EE91" s="62" t="s">
        <v>1033</v>
      </c>
      <c r="EF91" s="62" t="s">
        <v>1033</v>
      </c>
      <c r="EG91" s="62" t="s">
        <v>1033</v>
      </c>
      <c r="EH91" s="62" t="s">
        <v>6071</v>
      </c>
      <c r="EI91" s="62" t="s">
        <v>6071</v>
      </c>
      <c r="EJ91" s="62" t="s">
        <v>6071</v>
      </c>
      <c r="EK91" s="62" t="s">
        <v>6071</v>
      </c>
      <c r="EL91" s="62" t="s">
        <v>6071</v>
      </c>
      <c r="EM91" s="62" t="s">
        <v>6071</v>
      </c>
      <c r="EN91" s="62" t="s">
        <v>6071</v>
      </c>
      <c r="EO91" s="62" t="s">
        <v>7427</v>
      </c>
      <c r="EP91" s="66" t="s">
        <v>8110</v>
      </c>
      <c r="EQ91" s="66"/>
      <c r="ER91" s="66" t="s">
        <v>8110</v>
      </c>
      <c r="ES91" s="66"/>
      <c r="ET91" s="66" t="s">
        <v>1217</v>
      </c>
      <c r="EU91" s="66" t="s">
        <v>1217</v>
      </c>
      <c r="EV91" s="66" t="s">
        <v>4402</v>
      </c>
      <c r="EW91" s="66" t="s">
        <v>4402</v>
      </c>
      <c r="EX91" s="66" t="s">
        <v>4402</v>
      </c>
      <c r="EY91" s="66" t="s">
        <v>4402</v>
      </c>
      <c r="EZ91" s="62"/>
      <c r="FA91" s="62" t="s">
        <v>25</v>
      </c>
      <c r="FB91" s="62"/>
      <c r="FC91" s="62" t="s">
        <v>25</v>
      </c>
      <c r="FD91" s="66"/>
      <c r="FE91" s="66" t="s">
        <v>25</v>
      </c>
      <c r="FF91" s="66" t="s">
        <v>25</v>
      </c>
      <c r="FG91" s="63" t="s">
        <v>3609</v>
      </c>
      <c r="FH91" s="62"/>
      <c r="FI91" s="63" t="s">
        <v>3610</v>
      </c>
      <c r="FJ91" s="62" t="s">
        <v>466</v>
      </c>
      <c r="FK91" s="62" t="s">
        <v>25</v>
      </c>
      <c r="FL91" s="63"/>
      <c r="FM91" s="63" t="s">
        <v>2519</v>
      </c>
      <c r="FN91" s="63" t="s">
        <v>2521</v>
      </c>
      <c r="FO91" s="63" t="s">
        <v>7735</v>
      </c>
      <c r="FP91" s="63" t="s">
        <v>7781</v>
      </c>
      <c r="FQ91" s="63" t="s">
        <v>7735</v>
      </c>
      <c r="FR91" s="63" t="s">
        <v>7781</v>
      </c>
      <c r="FS91" s="63" t="s">
        <v>4014</v>
      </c>
      <c r="FT91" s="63" t="s">
        <v>2662</v>
      </c>
      <c r="FU91" s="63" t="s">
        <v>2662</v>
      </c>
      <c r="FV91" s="63" t="s">
        <v>2662</v>
      </c>
      <c r="FW91" s="62"/>
      <c r="FX91" s="62" t="s">
        <v>25</v>
      </c>
      <c r="FY91" s="62" t="s">
        <v>1106</v>
      </c>
      <c r="FZ91" s="62" t="s">
        <v>551</v>
      </c>
      <c r="GA91" s="62" t="s">
        <v>25</v>
      </c>
      <c r="GB91" s="62" t="s">
        <v>1091</v>
      </c>
      <c r="GC91" s="62" t="s">
        <v>1091</v>
      </c>
      <c r="GD91" s="62" t="s">
        <v>2855</v>
      </c>
      <c r="GE91" s="62" t="s">
        <v>2855</v>
      </c>
      <c r="GF91" s="62" t="s">
        <v>2855</v>
      </c>
      <c r="GG91" s="62" t="s">
        <v>2855</v>
      </c>
      <c r="GH91" s="62" t="s">
        <v>5200</v>
      </c>
      <c r="GI91" s="62" t="s">
        <v>5200</v>
      </c>
      <c r="GJ91" s="62"/>
      <c r="GK91" s="62"/>
      <c r="GL91" s="62" t="s">
        <v>1389</v>
      </c>
      <c r="GM91" s="62" t="s">
        <v>25</v>
      </c>
      <c r="GN91" s="62" t="s">
        <v>25</v>
      </c>
      <c r="GO91" s="62"/>
      <c r="GP91" s="62" t="s">
        <v>1647</v>
      </c>
      <c r="GQ91" s="62" t="s">
        <v>4551</v>
      </c>
      <c r="GR91" s="62"/>
      <c r="GS91" s="62"/>
      <c r="GT91" s="62" t="s">
        <v>1191</v>
      </c>
      <c r="GU91" s="62" t="s">
        <v>1191</v>
      </c>
      <c r="GV91" s="62" t="s">
        <v>1191</v>
      </c>
      <c r="GW91" s="62" t="s">
        <v>1191</v>
      </c>
      <c r="GX91" s="62" t="s">
        <v>3491</v>
      </c>
      <c r="GY91" s="62" t="s">
        <v>3481</v>
      </c>
      <c r="GZ91" s="62" t="s">
        <v>5661</v>
      </c>
      <c r="HA91" s="67"/>
      <c r="HB91" s="67"/>
      <c r="HC91" s="67" t="s">
        <v>3028</v>
      </c>
      <c r="HD91" s="67" t="s">
        <v>3028</v>
      </c>
      <c r="HE91" s="67" t="s">
        <v>4610</v>
      </c>
      <c r="HF91" s="67" t="s">
        <v>4610</v>
      </c>
      <c r="HG91" s="62" t="s">
        <v>5948</v>
      </c>
      <c r="HH91" s="62" t="s">
        <v>5948</v>
      </c>
      <c r="HI91" s="62" t="s">
        <v>3252</v>
      </c>
      <c r="HJ91" s="62" t="s">
        <v>3221</v>
      </c>
      <c r="HK91" s="62" t="s">
        <v>551</v>
      </c>
      <c r="HL91" s="62" t="s">
        <v>551</v>
      </c>
      <c r="HM91" s="62" t="s">
        <v>3307</v>
      </c>
    </row>
    <row r="92" spans="1:221" ht="22.5" customHeight="1">
      <c r="A92" s="82" t="s">
        <v>1</v>
      </c>
      <c r="B92" s="82"/>
      <c r="C92" s="42" t="s">
        <v>25</v>
      </c>
      <c r="D92" s="42" t="s">
        <v>25</v>
      </c>
      <c r="E92" s="42" t="s">
        <v>25</v>
      </c>
      <c r="F92" s="42" t="s">
        <v>25</v>
      </c>
      <c r="G92" s="42" t="s">
        <v>25</v>
      </c>
      <c r="H92" s="42" t="s">
        <v>25</v>
      </c>
      <c r="I92" s="42" t="s">
        <v>6376</v>
      </c>
      <c r="J92" s="47" t="s">
        <v>25</v>
      </c>
      <c r="K92" s="47" t="s">
        <v>25</v>
      </c>
      <c r="L92" s="42" t="s">
        <v>6376</v>
      </c>
      <c r="M92" s="47" t="s">
        <v>25</v>
      </c>
      <c r="N92" s="42" t="s">
        <v>6376</v>
      </c>
      <c r="O92" s="47" t="s">
        <v>25</v>
      </c>
      <c r="P92" s="47" t="s">
        <v>25</v>
      </c>
      <c r="Q92" s="47" t="s">
        <v>25</v>
      </c>
      <c r="R92" s="47" t="s">
        <v>25</v>
      </c>
      <c r="S92" s="47" t="s">
        <v>25</v>
      </c>
      <c r="T92" s="47" t="s">
        <v>25</v>
      </c>
      <c r="U92" s="42" t="s">
        <v>25</v>
      </c>
      <c r="V92" s="47" t="s">
        <v>25</v>
      </c>
      <c r="W92" s="42" t="s">
        <v>25</v>
      </c>
      <c r="X92" s="47" t="s">
        <v>25</v>
      </c>
      <c r="Y92" s="42" t="s">
        <v>25</v>
      </c>
      <c r="Z92" s="47" t="s">
        <v>25</v>
      </c>
      <c r="AA92" s="47" t="s">
        <v>25</v>
      </c>
      <c r="AB92" s="47" t="s">
        <v>25</v>
      </c>
      <c r="AC92" s="42" t="s">
        <v>25</v>
      </c>
      <c r="AD92" s="42" t="s">
        <v>25</v>
      </c>
      <c r="AE92" s="42" t="s">
        <v>25</v>
      </c>
      <c r="AF92" s="47" t="s">
        <v>25</v>
      </c>
      <c r="AG92" s="42" t="s">
        <v>65</v>
      </c>
      <c r="AH92" s="42" t="s">
        <v>65</v>
      </c>
      <c r="AI92" s="42" t="s">
        <v>5324</v>
      </c>
      <c r="AJ92" s="42" t="s">
        <v>25</v>
      </c>
      <c r="AK92" s="42" t="s">
        <v>25</v>
      </c>
      <c r="AL92" s="42" t="s">
        <v>25</v>
      </c>
      <c r="AM92" s="42" t="s">
        <v>65</v>
      </c>
      <c r="AN92" s="42" t="s">
        <v>65</v>
      </c>
      <c r="AO92" s="76" t="s">
        <v>6935</v>
      </c>
      <c r="AP92" s="42" t="s">
        <v>4326</v>
      </c>
      <c r="AQ92" s="42" t="s">
        <v>65</v>
      </c>
      <c r="AR92" s="42" t="s">
        <v>6832</v>
      </c>
      <c r="AS92" s="42" t="s">
        <v>6832</v>
      </c>
      <c r="AT92" s="42" t="s">
        <v>6832</v>
      </c>
      <c r="AU92" s="42" t="s">
        <v>65</v>
      </c>
      <c r="AV92" s="42" t="s">
        <v>65</v>
      </c>
      <c r="AW92" s="76" t="s">
        <v>7088</v>
      </c>
      <c r="AX92" s="76" t="s">
        <v>7088</v>
      </c>
      <c r="AY92" s="42" t="s">
        <v>65</v>
      </c>
      <c r="AZ92" s="42" t="s">
        <v>65</v>
      </c>
      <c r="BA92" s="42" t="s">
        <v>65</v>
      </c>
      <c r="BB92" s="42" t="s">
        <v>65</v>
      </c>
      <c r="BC92" s="42" t="s">
        <v>65</v>
      </c>
      <c r="BD92" s="42" t="s">
        <v>65</v>
      </c>
      <c r="BE92" s="42" t="s">
        <v>25</v>
      </c>
      <c r="BF92" s="42" t="s">
        <v>25</v>
      </c>
      <c r="BG92" s="42" t="s">
        <v>7274</v>
      </c>
      <c r="BH92" s="42" t="s">
        <v>65</v>
      </c>
      <c r="BI92" s="42" t="s">
        <v>65</v>
      </c>
      <c r="BJ92" s="42" t="s">
        <v>65</v>
      </c>
      <c r="BK92" s="42" t="s">
        <v>4326</v>
      </c>
      <c r="BL92" s="42" t="s">
        <v>4326</v>
      </c>
      <c r="BM92" s="42" t="s">
        <v>7274</v>
      </c>
      <c r="BN92" s="42" t="s">
        <v>65</v>
      </c>
      <c r="BO92" s="42" t="s">
        <v>7274</v>
      </c>
      <c r="BP92" s="42" t="s">
        <v>65</v>
      </c>
      <c r="BQ92" s="42" t="s">
        <v>65</v>
      </c>
      <c r="BR92" s="42" t="s">
        <v>4326</v>
      </c>
      <c r="BS92" s="42" t="s">
        <v>4326</v>
      </c>
      <c r="BT92" s="42" t="s">
        <v>65</v>
      </c>
      <c r="BU92" s="42" t="s">
        <v>65</v>
      </c>
      <c r="BV92" s="42" t="s">
        <v>4326</v>
      </c>
      <c r="BW92" s="42" t="s">
        <v>4326</v>
      </c>
      <c r="BX92" s="42" t="s">
        <v>6832</v>
      </c>
      <c r="BY92" s="47" t="s">
        <v>65</v>
      </c>
      <c r="BZ92" s="47" t="s">
        <v>65</v>
      </c>
      <c r="CA92" s="42" t="s">
        <v>6832</v>
      </c>
      <c r="CB92" s="47" t="s">
        <v>65</v>
      </c>
      <c r="CC92" s="42" t="s">
        <v>6832</v>
      </c>
      <c r="CD92" s="47" t="s">
        <v>65</v>
      </c>
      <c r="CE92" s="42" t="s">
        <v>25</v>
      </c>
      <c r="CF92" s="29" t="s">
        <v>65</v>
      </c>
      <c r="CG92" s="29" t="s">
        <v>65</v>
      </c>
      <c r="CH92" s="29" t="s">
        <v>65</v>
      </c>
      <c r="CI92" s="29" t="s">
        <v>65</v>
      </c>
      <c r="CJ92" s="29" t="s">
        <v>25</v>
      </c>
      <c r="CK92" s="29" t="s">
        <v>65</v>
      </c>
      <c r="CL92" s="29" t="s">
        <v>65</v>
      </c>
      <c r="CM92" s="29" t="s">
        <v>65</v>
      </c>
      <c r="CN92" s="42" t="s">
        <v>25</v>
      </c>
      <c r="CO92" s="42" t="s">
        <v>25</v>
      </c>
      <c r="CP92" s="29" t="s">
        <v>25</v>
      </c>
      <c r="CQ92" s="29" t="s">
        <v>25</v>
      </c>
      <c r="CR92" s="29" t="s">
        <v>25</v>
      </c>
      <c r="CS92" s="29" t="s">
        <v>25</v>
      </c>
      <c r="CT92" s="29" t="s">
        <v>25</v>
      </c>
      <c r="CU92" s="29" t="s">
        <v>25</v>
      </c>
      <c r="CV92" s="29" t="s">
        <v>25</v>
      </c>
      <c r="CW92" s="48" t="s">
        <v>25</v>
      </c>
      <c r="CX92" s="29" t="s">
        <v>25</v>
      </c>
      <c r="CY92" s="29" t="s">
        <v>25</v>
      </c>
      <c r="CZ92" s="29" t="s">
        <v>25</v>
      </c>
      <c r="DA92" s="42" t="s">
        <v>65</v>
      </c>
      <c r="DB92" s="42" t="s">
        <v>65</v>
      </c>
      <c r="DC92" s="42" t="s">
        <v>65</v>
      </c>
      <c r="DD92" s="42" t="s">
        <v>65</v>
      </c>
      <c r="DE92" s="42" t="s">
        <v>65</v>
      </c>
      <c r="DF92" s="42" t="s">
        <v>65</v>
      </c>
      <c r="DG92" s="42" t="s">
        <v>65</v>
      </c>
      <c r="DH92" s="42" t="s">
        <v>65</v>
      </c>
      <c r="DI92" s="42" t="s">
        <v>25</v>
      </c>
      <c r="DJ92" s="42" t="s">
        <v>25</v>
      </c>
      <c r="DK92" s="42" t="s">
        <v>25</v>
      </c>
      <c r="DL92" s="42" t="s">
        <v>65</v>
      </c>
      <c r="DM92" s="42" t="s">
        <v>65</v>
      </c>
      <c r="DN92" s="42" t="s">
        <v>65</v>
      </c>
      <c r="DO92" s="42" t="s">
        <v>65</v>
      </c>
      <c r="DP92" s="42" t="s">
        <v>65</v>
      </c>
      <c r="DQ92" s="43" t="s">
        <v>25</v>
      </c>
      <c r="DR92" s="42" t="s">
        <v>25</v>
      </c>
      <c r="DS92" s="42" t="s">
        <v>25</v>
      </c>
      <c r="DT92" s="42" t="s">
        <v>25</v>
      </c>
      <c r="DU92" s="42" t="s">
        <v>25</v>
      </c>
      <c r="DV92" s="42" t="s">
        <v>25</v>
      </c>
      <c r="DW92" s="42" t="s">
        <v>25</v>
      </c>
      <c r="DX92" s="42" t="s">
        <v>25</v>
      </c>
      <c r="DY92" s="42" t="s">
        <v>25</v>
      </c>
      <c r="DZ92" s="42" t="s">
        <v>65</v>
      </c>
      <c r="EA92" s="42" t="s">
        <v>65</v>
      </c>
      <c r="EB92" s="42" t="s">
        <v>65</v>
      </c>
      <c r="EC92" s="42" t="s">
        <v>25</v>
      </c>
      <c r="ED92" s="42" t="s">
        <v>65</v>
      </c>
      <c r="EE92" s="42" t="s">
        <v>65</v>
      </c>
      <c r="EF92" s="42" t="s">
        <v>65</v>
      </c>
      <c r="EG92" s="42" t="s">
        <v>25</v>
      </c>
      <c r="EH92" s="42" t="s">
        <v>25</v>
      </c>
      <c r="EI92" s="42" t="s">
        <v>25</v>
      </c>
      <c r="EJ92" s="42" t="s">
        <v>25</v>
      </c>
      <c r="EK92" s="42" t="s">
        <v>25</v>
      </c>
      <c r="EL92" s="42" t="s">
        <v>6070</v>
      </c>
      <c r="EM92" s="42" t="s">
        <v>6070</v>
      </c>
      <c r="EN92" s="42" t="s">
        <v>6070</v>
      </c>
      <c r="EO92" s="42" t="s">
        <v>6070</v>
      </c>
      <c r="EP92" s="42" t="s">
        <v>6070</v>
      </c>
      <c r="EQ92" s="42" t="s">
        <v>409</v>
      </c>
      <c r="ER92" s="42" t="s">
        <v>6070</v>
      </c>
      <c r="ES92" s="42" t="s">
        <v>409</v>
      </c>
      <c r="ET92" s="42" t="s">
        <v>409</v>
      </c>
      <c r="EU92" s="42" t="s">
        <v>409</v>
      </c>
      <c r="EV92" s="42" t="s">
        <v>409</v>
      </c>
      <c r="EW92" s="42" t="s">
        <v>409</v>
      </c>
      <c r="EX92" s="42" t="s">
        <v>409</v>
      </c>
      <c r="EY92" s="42" t="s">
        <v>409</v>
      </c>
      <c r="EZ92" s="42" t="s">
        <v>25</v>
      </c>
      <c r="FA92" s="42" t="s">
        <v>25</v>
      </c>
      <c r="FB92" s="42" t="s">
        <v>25</v>
      </c>
      <c r="FC92" s="42" t="s">
        <v>25</v>
      </c>
      <c r="FD92" s="42" t="s">
        <v>25</v>
      </c>
      <c r="FE92" s="42" t="s">
        <v>25</v>
      </c>
      <c r="FF92" s="42" t="s">
        <v>25</v>
      </c>
      <c r="FG92" s="42" t="s">
        <v>67</v>
      </c>
      <c r="FH92" s="47" t="s">
        <v>67</v>
      </c>
      <c r="FI92" s="42" t="s">
        <v>67</v>
      </c>
      <c r="FJ92" s="42" t="s">
        <v>67</v>
      </c>
      <c r="FK92" s="47" t="s">
        <v>25</v>
      </c>
      <c r="FL92" s="47" t="s">
        <v>67</v>
      </c>
      <c r="FM92" s="42" t="s">
        <v>2522</v>
      </c>
      <c r="FN92" s="42" t="s">
        <v>2522</v>
      </c>
      <c r="FO92" s="42" t="s">
        <v>7736</v>
      </c>
      <c r="FP92" s="42" t="s">
        <v>7736</v>
      </c>
      <c r="FQ92" s="42" t="s">
        <v>7736</v>
      </c>
      <c r="FR92" s="42" t="s">
        <v>7736</v>
      </c>
      <c r="FS92" s="42" t="s">
        <v>65</v>
      </c>
      <c r="FT92" s="42" t="s">
        <v>65</v>
      </c>
      <c r="FU92" s="42" t="s">
        <v>65</v>
      </c>
      <c r="FV92" s="42" t="s">
        <v>65</v>
      </c>
      <c r="FW92" s="47" t="s">
        <v>25</v>
      </c>
      <c r="FX92" s="47" t="s">
        <v>25</v>
      </c>
      <c r="FY92" s="47" t="s">
        <v>25</v>
      </c>
      <c r="FZ92" s="42" t="s">
        <v>2775</v>
      </c>
      <c r="GA92" s="42" t="s">
        <v>25</v>
      </c>
      <c r="GB92" s="47" t="s">
        <v>25</v>
      </c>
      <c r="GC92" s="47" t="s">
        <v>25</v>
      </c>
      <c r="GD92" s="42" t="s">
        <v>65</v>
      </c>
      <c r="GE92" s="42" t="s">
        <v>65</v>
      </c>
      <c r="GF92" s="42" t="s">
        <v>65</v>
      </c>
      <c r="GG92" s="42" t="s">
        <v>65</v>
      </c>
      <c r="GH92" s="42" t="s">
        <v>65</v>
      </c>
      <c r="GI92" s="42" t="s">
        <v>65</v>
      </c>
      <c r="GJ92" s="47" t="s">
        <v>65</v>
      </c>
      <c r="GK92" s="47" t="s">
        <v>65</v>
      </c>
      <c r="GL92" s="47" t="s">
        <v>65</v>
      </c>
      <c r="GM92" s="42" t="s">
        <v>25</v>
      </c>
      <c r="GN92" s="47" t="s">
        <v>65</v>
      </c>
      <c r="GO92" s="47" t="s">
        <v>25</v>
      </c>
      <c r="GP92" s="47" t="s">
        <v>25</v>
      </c>
      <c r="GQ92" s="42" t="s">
        <v>4553</v>
      </c>
      <c r="GR92" s="47" t="s">
        <v>25</v>
      </c>
      <c r="GS92" s="47" t="s">
        <v>25</v>
      </c>
      <c r="GT92" s="47" t="s">
        <v>25</v>
      </c>
      <c r="GU92" s="47" t="s">
        <v>25</v>
      </c>
      <c r="GV92" s="47" t="s">
        <v>25</v>
      </c>
      <c r="GW92" s="47" t="s">
        <v>25</v>
      </c>
      <c r="GX92" s="47" t="s">
        <v>65</v>
      </c>
      <c r="GY92" s="47" t="s">
        <v>65</v>
      </c>
      <c r="GZ92" s="47" t="s">
        <v>25</v>
      </c>
      <c r="HA92" s="50" t="s">
        <v>25</v>
      </c>
      <c r="HB92" s="50" t="s">
        <v>25</v>
      </c>
      <c r="HC92" s="50" t="s">
        <v>25</v>
      </c>
      <c r="HD92" s="50" t="s">
        <v>25</v>
      </c>
      <c r="HE92" s="50" t="s">
        <v>25</v>
      </c>
      <c r="HF92" s="50" t="s">
        <v>25</v>
      </c>
      <c r="HG92" s="47" t="s">
        <v>25</v>
      </c>
      <c r="HH92" s="47" t="s">
        <v>25</v>
      </c>
      <c r="HI92" s="42" t="s">
        <v>25</v>
      </c>
      <c r="HJ92" s="42" t="s">
        <v>25</v>
      </c>
      <c r="HK92" s="42" t="s">
        <v>65</v>
      </c>
      <c r="HL92" s="42" t="s">
        <v>65</v>
      </c>
      <c r="HM92" s="47" t="s">
        <v>65</v>
      </c>
    </row>
    <row r="93" spans="1:221" ht="11.25" customHeight="1">
      <c r="A93" s="86" t="s">
        <v>435</v>
      </c>
      <c r="B93" s="86"/>
      <c r="C93" s="62" t="s">
        <v>25</v>
      </c>
      <c r="D93" s="62" t="s">
        <v>25</v>
      </c>
      <c r="E93" s="62" t="s">
        <v>25</v>
      </c>
      <c r="F93" s="62" t="s">
        <v>25</v>
      </c>
      <c r="G93" s="62" t="s">
        <v>25</v>
      </c>
      <c r="H93" s="62" t="s">
        <v>25</v>
      </c>
      <c r="I93" s="62" t="s">
        <v>6378</v>
      </c>
      <c r="J93" s="62"/>
      <c r="K93" s="62" t="s">
        <v>25</v>
      </c>
      <c r="L93" s="62" t="s">
        <v>6378</v>
      </c>
      <c r="M93" s="62" t="s">
        <v>25</v>
      </c>
      <c r="N93" s="62" t="s">
        <v>6378</v>
      </c>
      <c r="O93" s="62" t="s">
        <v>25</v>
      </c>
      <c r="P93" s="63"/>
      <c r="Q93" s="63" t="s">
        <v>25</v>
      </c>
      <c r="R93" s="63"/>
      <c r="S93" s="63" t="s">
        <v>25</v>
      </c>
      <c r="T93" s="63" t="s">
        <v>25</v>
      </c>
      <c r="U93" s="62" t="s">
        <v>25</v>
      </c>
      <c r="V93" s="63" t="s">
        <v>25</v>
      </c>
      <c r="W93" s="62" t="s">
        <v>25</v>
      </c>
      <c r="X93" s="63" t="s">
        <v>25</v>
      </c>
      <c r="Y93" s="62" t="s">
        <v>25</v>
      </c>
      <c r="Z93" s="63" t="s">
        <v>25</v>
      </c>
      <c r="AA93" s="63" t="s">
        <v>25</v>
      </c>
      <c r="AB93" s="63" t="s">
        <v>25</v>
      </c>
      <c r="AC93" s="62" t="s">
        <v>25</v>
      </c>
      <c r="AD93" s="62" t="s">
        <v>25</v>
      </c>
      <c r="AE93" s="62" t="s">
        <v>25</v>
      </c>
      <c r="AF93" s="63"/>
      <c r="AG93" s="63"/>
      <c r="AH93" s="63"/>
      <c r="AI93" s="200"/>
      <c r="AJ93" s="63" t="s">
        <v>25</v>
      </c>
      <c r="AK93" s="63" t="s">
        <v>25</v>
      </c>
      <c r="AL93" s="62" t="s">
        <v>25</v>
      </c>
      <c r="AM93" s="63" t="s">
        <v>5299</v>
      </c>
      <c r="AN93" s="200"/>
      <c r="AO93" s="63"/>
      <c r="AP93" s="63" t="s">
        <v>5299</v>
      </c>
      <c r="AQ93" s="63" t="s">
        <v>5432</v>
      </c>
      <c r="AR93" s="63" t="s">
        <v>7031</v>
      </c>
      <c r="AS93" s="63"/>
      <c r="AT93" s="63"/>
      <c r="AU93" s="63" t="s">
        <v>1217</v>
      </c>
      <c r="AV93" s="63" t="s">
        <v>1217</v>
      </c>
      <c r="AW93" s="63" t="s">
        <v>7089</v>
      </c>
      <c r="AX93" s="63" t="s">
        <v>7089</v>
      </c>
      <c r="AY93" s="63" t="s">
        <v>1218</v>
      </c>
      <c r="AZ93" s="63" t="s">
        <v>1218</v>
      </c>
      <c r="BA93" s="63" t="s">
        <v>1218</v>
      </c>
      <c r="BB93" s="63" t="s">
        <v>1218</v>
      </c>
      <c r="BC93" s="63" t="s">
        <v>1218</v>
      </c>
      <c r="BD93" s="63" t="s">
        <v>1218</v>
      </c>
      <c r="BE93" s="62"/>
      <c r="BF93" s="62" t="s">
        <v>25</v>
      </c>
      <c r="BG93" s="63" t="s">
        <v>7179</v>
      </c>
      <c r="BH93" s="62"/>
      <c r="BI93" s="62" t="s">
        <v>822</v>
      </c>
      <c r="BJ93" s="62" t="s">
        <v>822</v>
      </c>
      <c r="BK93" s="62" t="s">
        <v>4858</v>
      </c>
      <c r="BL93" s="63" t="s">
        <v>4630</v>
      </c>
      <c r="BM93" s="63" t="s">
        <v>7163</v>
      </c>
      <c r="BN93" s="62"/>
      <c r="BO93" s="63" t="s">
        <v>7135</v>
      </c>
      <c r="BP93" s="62" t="s">
        <v>871</v>
      </c>
      <c r="BQ93" s="62" t="s">
        <v>871</v>
      </c>
      <c r="BR93" s="62" t="s">
        <v>4333</v>
      </c>
      <c r="BS93" s="63" t="s">
        <v>4333</v>
      </c>
      <c r="BT93" s="62" t="s">
        <v>923</v>
      </c>
      <c r="BU93" s="62" t="s">
        <v>923</v>
      </c>
      <c r="BV93" s="62" t="s">
        <v>4868</v>
      </c>
      <c r="BW93" s="63" t="s">
        <v>4629</v>
      </c>
      <c r="BX93" s="63" t="s">
        <v>6707</v>
      </c>
      <c r="BY93" s="63" t="s">
        <v>551</v>
      </c>
      <c r="BZ93" s="63" t="s">
        <v>551</v>
      </c>
      <c r="CA93" s="63" t="s">
        <v>6707</v>
      </c>
      <c r="CB93" s="63" t="s">
        <v>551</v>
      </c>
      <c r="CC93" s="63" t="s">
        <v>6707</v>
      </c>
      <c r="CD93" s="63" t="s">
        <v>551</v>
      </c>
      <c r="CE93" s="62"/>
      <c r="CF93" s="62" t="s">
        <v>929</v>
      </c>
      <c r="CG93" s="62" t="s">
        <v>929</v>
      </c>
      <c r="CH93" s="64"/>
      <c r="CI93" s="64"/>
      <c r="CJ93" s="64"/>
      <c r="CK93" s="62" t="s">
        <v>929</v>
      </c>
      <c r="CL93" s="62" t="s">
        <v>929</v>
      </c>
      <c r="CM93" s="62" t="s">
        <v>929</v>
      </c>
      <c r="CN93" s="63" t="s">
        <v>25</v>
      </c>
      <c r="CO93" s="63" t="s">
        <v>25</v>
      </c>
      <c r="CP93" s="64" t="s">
        <v>25</v>
      </c>
      <c r="CQ93" s="64" t="s">
        <v>25</v>
      </c>
      <c r="CR93" s="64" t="s">
        <v>25</v>
      </c>
      <c r="CS93" s="64"/>
      <c r="CT93" s="64" t="s">
        <v>25</v>
      </c>
      <c r="CU93" s="64" t="s">
        <v>25</v>
      </c>
      <c r="CV93" s="64" t="s">
        <v>25</v>
      </c>
      <c r="CW93" s="65"/>
      <c r="CX93" s="64" t="s">
        <v>25</v>
      </c>
      <c r="CY93" s="64" t="s">
        <v>25</v>
      </c>
      <c r="CZ93" s="64" t="s">
        <v>25</v>
      </c>
      <c r="DA93" s="62" t="s">
        <v>983</v>
      </c>
      <c r="DB93" s="62"/>
      <c r="DC93" s="62" t="s">
        <v>983</v>
      </c>
      <c r="DD93" s="62"/>
      <c r="DE93" s="62" t="s">
        <v>983</v>
      </c>
      <c r="DF93" s="62" t="s">
        <v>983</v>
      </c>
      <c r="DG93" s="62" t="s">
        <v>983</v>
      </c>
      <c r="DH93" s="62" t="s">
        <v>983</v>
      </c>
      <c r="DI93" s="62" t="s">
        <v>25</v>
      </c>
      <c r="DJ93" s="62" t="s">
        <v>25</v>
      </c>
      <c r="DK93" s="62" t="s">
        <v>25</v>
      </c>
      <c r="DL93" s="62" t="s">
        <v>3569</v>
      </c>
      <c r="DM93" s="62"/>
      <c r="DN93" s="62" t="s">
        <v>3569</v>
      </c>
      <c r="DO93" s="62" t="s">
        <v>983</v>
      </c>
      <c r="DP93" s="62" t="s">
        <v>983</v>
      </c>
      <c r="DQ93" s="62" t="s">
        <v>25</v>
      </c>
      <c r="DR93" s="62"/>
      <c r="DS93" s="62"/>
      <c r="DT93" s="62"/>
      <c r="DU93" s="62"/>
      <c r="DV93" s="62" t="s">
        <v>25</v>
      </c>
      <c r="DW93" s="62" t="s">
        <v>25</v>
      </c>
      <c r="DX93" s="62" t="s">
        <v>25</v>
      </c>
      <c r="DY93" s="62" t="s">
        <v>25</v>
      </c>
      <c r="DZ93" s="62" t="s">
        <v>1033</v>
      </c>
      <c r="EA93" s="62" t="s">
        <v>1033</v>
      </c>
      <c r="EB93" s="62" t="s">
        <v>1033</v>
      </c>
      <c r="EC93" s="62" t="s">
        <v>25</v>
      </c>
      <c r="ED93" s="62" t="s">
        <v>1033</v>
      </c>
      <c r="EE93" s="62" t="s">
        <v>1033</v>
      </c>
      <c r="EF93" s="62" t="s">
        <v>1033</v>
      </c>
      <c r="EG93" s="62" t="s">
        <v>25</v>
      </c>
      <c r="EH93" s="62" t="s">
        <v>25</v>
      </c>
      <c r="EI93" s="62" t="s">
        <v>25</v>
      </c>
      <c r="EJ93" s="62" t="s">
        <v>25</v>
      </c>
      <c r="EK93" s="62" t="s">
        <v>25</v>
      </c>
      <c r="EL93" s="62" t="s">
        <v>7427</v>
      </c>
      <c r="EM93" s="62" t="s">
        <v>7427</v>
      </c>
      <c r="EN93" s="62" t="s">
        <v>7427</v>
      </c>
      <c r="EO93" s="62" t="s">
        <v>7427</v>
      </c>
      <c r="EP93" s="66" t="s">
        <v>8110</v>
      </c>
      <c r="EQ93" s="66"/>
      <c r="ER93" s="66" t="s">
        <v>8110</v>
      </c>
      <c r="ES93" s="66"/>
      <c r="ET93" s="66" t="s">
        <v>1217</v>
      </c>
      <c r="EU93" s="66" t="s">
        <v>1217</v>
      </c>
      <c r="EV93" s="66" t="s">
        <v>4402</v>
      </c>
      <c r="EW93" s="66" t="s">
        <v>4402</v>
      </c>
      <c r="EX93" s="66" t="s">
        <v>4402</v>
      </c>
      <c r="EY93" s="66" t="s">
        <v>4402</v>
      </c>
      <c r="EZ93" s="62"/>
      <c r="FA93" s="62" t="s">
        <v>25</v>
      </c>
      <c r="FB93" s="62"/>
      <c r="FC93" s="62" t="s">
        <v>25</v>
      </c>
      <c r="FD93" s="66"/>
      <c r="FE93" s="66" t="s">
        <v>25</v>
      </c>
      <c r="FF93" s="66" t="s">
        <v>25</v>
      </c>
      <c r="FG93" s="63" t="s">
        <v>3610</v>
      </c>
      <c r="FH93" s="62"/>
      <c r="FI93" s="63" t="s">
        <v>3611</v>
      </c>
      <c r="FJ93" s="62" t="s">
        <v>467</v>
      </c>
      <c r="FK93" s="62" t="s">
        <v>25</v>
      </c>
      <c r="FL93" s="63"/>
      <c r="FM93" s="63" t="s">
        <v>1175</v>
      </c>
      <c r="FN93" s="63" t="s">
        <v>2520</v>
      </c>
      <c r="FO93" s="63" t="s">
        <v>7737</v>
      </c>
      <c r="FP93" s="63" t="s">
        <v>7782</v>
      </c>
      <c r="FQ93" s="63" t="s">
        <v>7737</v>
      </c>
      <c r="FR93" s="63" t="s">
        <v>7782</v>
      </c>
      <c r="FS93" s="63" t="s">
        <v>4014</v>
      </c>
      <c r="FT93" s="63" t="s">
        <v>2662</v>
      </c>
      <c r="FU93" s="63" t="s">
        <v>2662</v>
      </c>
      <c r="FV93" s="63" t="s">
        <v>2662</v>
      </c>
      <c r="FW93" s="62"/>
      <c r="FX93" s="62" t="s">
        <v>25</v>
      </c>
      <c r="FY93" s="62" t="s">
        <v>25</v>
      </c>
      <c r="FZ93" s="62" t="s">
        <v>551</v>
      </c>
      <c r="GA93" s="62" t="s">
        <v>25</v>
      </c>
      <c r="GB93" s="62" t="s">
        <v>25</v>
      </c>
      <c r="GC93" s="62" t="s">
        <v>25</v>
      </c>
      <c r="GD93" s="62" t="s">
        <v>2856</v>
      </c>
      <c r="GE93" s="62" t="s">
        <v>2856</v>
      </c>
      <c r="GF93" s="62" t="s">
        <v>2856</v>
      </c>
      <c r="GG93" s="62" t="s">
        <v>2856</v>
      </c>
      <c r="GH93" s="62" t="s">
        <v>5201</v>
      </c>
      <c r="GI93" s="62" t="s">
        <v>5201</v>
      </c>
      <c r="GJ93" s="62"/>
      <c r="GK93" s="62"/>
      <c r="GL93" s="62" t="s">
        <v>1390</v>
      </c>
      <c r="GM93" s="62" t="s">
        <v>25</v>
      </c>
      <c r="GN93" s="62" t="s">
        <v>25</v>
      </c>
      <c r="GO93" s="62"/>
      <c r="GP93" s="62" t="s">
        <v>1647</v>
      </c>
      <c r="GQ93" s="62" t="s">
        <v>4552</v>
      </c>
      <c r="GR93" s="62"/>
      <c r="GS93" s="62"/>
      <c r="GT93" s="62" t="s">
        <v>25</v>
      </c>
      <c r="GU93" s="62" t="s">
        <v>25</v>
      </c>
      <c r="GV93" s="62" t="s">
        <v>25</v>
      </c>
      <c r="GW93" s="62" t="s">
        <v>25</v>
      </c>
      <c r="GX93" s="62" t="s">
        <v>3491</v>
      </c>
      <c r="GY93" s="62" t="s">
        <v>3481</v>
      </c>
      <c r="GZ93" s="62" t="s">
        <v>25</v>
      </c>
      <c r="HA93" s="67"/>
      <c r="HB93" s="67"/>
      <c r="HC93" s="67" t="s">
        <v>25</v>
      </c>
      <c r="HD93" s="67" t="s">
        <v>25</v>
      </c>
      <c r="HE93" s="67" t="s">
        <v>25</v>
      </c>
      <c r="HF93" s="67" t="s">
        <v>25</v>
      </c>
      <c r="HG93" s="62" t="s">
        <v>25</v>
      </c>
      <c r="HH93" s="62" t="s">
        <v>25</v>
      </c>
      <c r="HI93" s="62" t="s">
        <v>25</v>
      </c>
      <c r="HJ93" s="62" t="s">
        <v>25</v>
      </c>
      <c r="HK93" s="62" t="s">
        <v>551</v>
      </c>
      <c r="HL93" s="62" t="s">
        <v>551</v>
      </c>
      <c r="HM93" s="62" t="s">
        <v>3307</v>
      </c>
    </row>
    <row r="94" spans="1:221" s="30" customFormat="1" ht="22.5" customHeight="1">
      <c r="A94" s="93"/>
      <c r="B94" s="93"/>
      <c r="C94" s="93"/>
      <c r="D94" s="93"/>
      <c r="E94" s="93"/>
      <c r="F94" s="93"/>
      <c r="G94" s="93"/>
      <c r="H94" s="93"/>
      <c r="I94" s="93"/>
      <c r="J94" s="93"/>
      <c r="K94" s="2"/>
      <c r="L94" s="93"/>
      <c r="M94" s="93"/>
      <c r="N94" s="93"/>
      <c r="O94" s="93"/>
      <c r="P94" s="93"/>
      <c r="Q94" s="2"/>
      <c r="R94" s="59"/>
      <c r="S94" s="20"/>
      <c r="T94" s="59"/>
      <c r="U94" s="93"/>
      <c r="V94" s="93"/>
      <c r="W94" s="93"/>
      <c r="X94" s="59"/>
      <c r="Y94" s="93"/>
      <c r="Z94" s="59"/>
      <c r="AA94" s="59"/>
      <c r="AB94" s="59"/>
      <c r="AC94" s="103"/>
      <c r="AD94" s="103"/>
      <c r="AE94" s="103"/>
      <c r="AF94" s="20"/>
      <c r="AG94" s="20"/>
      <c r="AH94" s="20"/>
      <c r="AI94" s="89"/>
      <c r="AJ94" s="89"/>
      <c r="AK94" s="59"/>
      <c r="AL94" s="93"/>
      <c r="AM94" s="59"/>
      <c r="AN94" s="89"/>
      <c r="AO94" s="59"/>
      <c r="AP94" s="59"/>
      <c r="AQ94" s="59"/>
      <c r="AR94" s="59"/>
      <c r="AS94" s="59"/>
      <c r="AT94" s="59"/>
      <c r="AU94" s="59"/>
      <c r="AV94" s="59"/>
      <c r="AW94" s="59"/>
      <c r="AX94" s="59"/>
      <c r="AY94" s="20"/>
      <c r="AZ94" s="20"/>
      <c r="BA94" s="20"/>
      <c r="BB94" s="20"/>
      <c r="BC94" s="20"/>
      <c r="BD94" s="20"/>
      <c r="BE94" s="59"/>
      <c r="BF94" s="20"/>
      <c r="BG94" s="59"/>
      <c r="BH94" s="59"/>
      <c r="BI94" s="20"/>
      <c r="BJ94" s="20"/>
      <c r="BK94" s="20"/>
      <c r="BL94" s="59"/>
      <c r="BM94" s="59"/>
      <c r="BN94" s="59"/>
      <c r="BO94" s="59"/>
      <c r="BP94" s="20"/>
      <c r="BQ94" s="20"/>
      <c r="BR94" s="103"/>
      <c r="BS94" s="59"/>
      <c r="BT94" s="20"/>
      <c r="BU94" s="20"/>
      <c r="BV94" s="103"/>
      <c r="BW94" s="59"/>
      <c r="BX94" s="59"/>
      <c r="BY94" s="93"/>
      <c r="BZ94" s="2"/>
      <c r="CA94" s="59"/>
      <c r="CB94" s="103"/>
      <c r="CC94" s="59"/>
      <c r="CD94" s="2"/>
      <c r="CE94" s="59"/>
      <c r="CF94" s="103"/>
      <c r="CG94" s="103"/>
      <c r="CH94" s="59"/>
      <c r="CI94" s="59"/>
      <c r="CJ94" s="59"/>
      <c r="CK94" s="59"/>
      <c r="CL94" s="59"/>
      <c r="CM94" s="59"/>
      <c r="CN94" s="59"/>
      <c r="CO94" s="59"/>
      <c r="CP94" s="20"/>
      <c r="CQ94" s="20"/>
      <c r="CR94" s="59"/>
      <c r="CS94" s="59"/>
      <c r="CT94" s="20"/>
      <c r="CU94" s="20"/>
      <c r="CV94" s="59"/>
      <c r="CW94" s="59"/>
      <c r="CX94" s="103"/>
      <c r="CY94" s="103"/>
      <c r="CZ94" s="59"/>
      <c r="DA94" s="59"/>
      <c r="DB94" s="59"/>
      <c r="DC94" s="20"/>
      <c r="DD94" s="59"/>
      <c r="DE94" s="20"/>
      <c r="DF94" s="59"/>
      <c r="DG94" s="20"/>
      <c r="DH94" s="59"/>
      <c r="DI94" s="59"/>
      <c r="DJ94" s="59"/>
      <c r="DK94" s="59"/>
      <c r="DL94" s="20"/>
      <c r="DM94" s="20"/>
      <c r="DN94" s="59"/>
      <c r="DO94" s="59"/>
      <c r="DP94" s="59"/>
      <c r="DQ94" s="93"/>
      <c r="DR94" s="59"/>
      <c r="DS94" s="59"/>
      <c r="DT94" s="59"/>
      <c r="DU94" s="59"/>
      <c r="DV94" s="20"/>
      <c r="DW94" s="20"/>
      <c r="DX94" s="103"/>
      <c r="DY94" s="103"/>
      <c r="DZ94" s="20"/>
      <c r="EA94" s="20"/>
      <c r="EB94" s="103"/>
      <c r="EC94" s="103"/>
      <c r="ED94" s="59"/>
      <c r="EE94" s="59"/>
      <c r="EF94" s="59"/>
      <c r="EG94" s="59"/>
      <c r="EH94" s="59"/>
      <c r="EI94" s="59"/>
      <c r="EJ94" s="59"/>
      <c r="EK94" s="59"/>
      <c r="EL94" s="59"/>
      <c r="EM94" s="59"/>
      <c r="EN94" s="59"/>
      <c r="EO94" s="59"/>
      <c r="EP94" s="59"/>
      <c r="EQ94" s="20"/>
      <c r="ER94" s="59"/>
      <c r="ES94" s="20"/>
      <c r="ET94" s="20"/>
      <c r="EU94" s="20"/>
      <c r="EV94" s="59"/>
      <c r="EW94" s="59"/>
      <c r="EX94" s="59"/>
      <c r="EY94" s="59"/>
      <c r="EZ94" s="2"/>
      <c r="FA94" s="2"/>
      <c r="FB94" s="93"/>
      <c r="FC94" s="93"/>
      <c r="FD94" s="20"/>
      <c r="FE94" s="20"/>
      <c r="FF94" s="59"/>
      <c r="FG94" s="59"/>
      <c r="FH94" s="20"/>
      <c r="FI94" s="59"/>
      <c r="FJ94" s="59"/>
      <c r="FK94" s="93"/>
      <c r="FL94" s="59"/>
      <c r="FM94" s="59"/>
      <c r="FN94" s="59"/>
      <c r="FO94" s="59"/>
      <c r="FP94" s="59"/>
      <c r="FQ94" s="59"/>
      <c r="FR94" s="59"/>
      <c r="FS94" s="20"/>
      <c r="FT94" s="59"/>
      <c r="FU94" s="59"/>
      <c r="FV94" s="59"/>
      <c r="FW94" s="59"/>
      <c r="FX94" s="59"/>
      <c r="FY94" s="59"/>
      <c r="FZ94" s="93"/>
      <c r="GA94" s="59"/>
      <c r="GB94" s="93"/>
      <c r="GC94" s="93"/>
      <c r="GD94" s="20"/>
      <c r="GE94" s="20"/>
      <c r="GF94" s="20"/>
      <c r="GG94" s="20"/>
      <c r="GH94" s="59"/>
      <c r="GI94" s="59"/>
      <c r="GJ94" s="59"/>
      <c r="GK94" s="59"/>
      <c r="GL94" s="59"/>
      <c r="GM94" s="59"/>
      <c r="GN94" s="59"/>
      <c r="GO94" s="59"/>
      <c r="GP94" s="59"/>
      <c r="GQ94" s="59"/>
      <c r="GR94" s="59"/>
      <c r="GS94" s="59"/>
      <c r="GT94" s="20"/>
      <c r="GU94" s="20"/>
      <c r="GV94" s="59"/>
      <c r="GW94" s="59"/>
      <c r="GX94" s="59"/>
      <c r="GY94" s="59"/>
      <c r="GZ94" s="59"/>
      <c r="HA94" s="90"/>
      <c r="HB94" s="90"/>
      <c r="HC94" s="13"/>
      <c r="HD94" s="13"/>
      <c r="HE94" s="90"/>
      <c r="HF94" s="90"/>
      <c r="HG94" s="59"/>
      <c r="HH94" s="59"/>
      <c r="HI94" s="93"/>
      <c r="HJ94" s="93"/>
      <c r="HK94" s="93"/>
      <c r="HL94" s="93"/>
      <c r="HM94" s="13"/>
    </row>
    <row r="95" spans="1:221" s="184" customFormat="1" ht="22.5" customHeight="1">
      <c r="A95" s="94" t="s">
        <v>33</v>
      </c>
      <c r="B95" s="94"/>
      <c r="C95" s="203" t="str">
        <f t="shared" ref="C95:AE95" si="15">C1</f>
        <v>ADCURI Basis-Schutz
(2015)</v>
      </c>
      <c r="D95" s="203" t="str">
        <f t="shared" si="15"/>
        <v>ADCURI Top-Schutz
(2015)</v>
      </c>
      <c r="E95" s="106" t="str">
        <f>E1</f>
        <v>ADCURI Basis-Schutz
(Stand 10-2016)</v>
      </c>
      <c r="F95" s="106" t="str">
        <f>F1</f>
        <v>ADCURI Premium-Schutz
(Stand 10-2016)</v>
      </c>
      <c r="G95" s="106" t="str">
        <f>G1</f>
        <v>ADCURI Top-Schutz
(Stand 10-2016)</v>
      </c>
      <c r="H95" s="203" t="str">
        <f t="shared" si="15"/>
        <v>ADCURI Top-Schutz
(2015)</v>
      </c>
      <c r="I95" s="106" t="str">
        <f>I1</f>
        <v>Allianz
(Stand 2015-10)</v>
      </c>
      <c r="J95" s="106" t="str">
        <f t="shared" si="15"/>
        <v>Allianz Optimal
(Stand 07-2009)</v>
      </c>
      <c r="K95" s="106" t="str">
        <f t="shared" si="15"/>
        <v>Allianz Familie SicherheitPlus
(Stand 05-2012)</v>
      </c>
      <c r="L95" s="106" t="str">
        <f>L1</f>
        <v>Allianz SicherheitBest
(Stand 2015-10)</v>
      </c>
      <c r="M95" s="203" t="str">
        <f t="shared" si="15"/>
        <v>Allianz Familie SicherheitBest
2013-05</v>
      </c>
      <c r="N95" s="106" t="str">
        <f>N1</f>
        <v>Allianz SicherheitPlus
(Stand 2015-10)</v>
      </c>
      <c r="O95" s="203" t="str">
        <f t="shared" si="15"/>
        <v>Allianz Familie SicherheitPlus
2013-05</v>
      </c>
      <c r="P95" s="106" t="str">
        <f t="shared" si="15"/>
        <v>Alte Leipziger XL-Schutz
(Stand 01-2010)</v>
      </c>
      <c r="Q95" s="106" t="str">
        <f t="shared" si="15"/>
        <v>Alte Leipziger XL-Schutz
(Stand 01-2011)</v>
      </c>
      <c r="R95" s="106" t="str">
        <f t="shared" si="15"/>
        <v>Alte Leipziger XXL-Schutz
(Stand 01-2010)</v>
      </c>
      <c r="S95" s="106" t="str">
        <f t="shared" si="15"/>
        <v>Alte Leipziger XXL-Schutz
(Stand 01-2011)</v>
      </c>
      <c r="T95" s="203" t="str">
        <f t="shared" si="15"/>
        <v>Alte Leipziger compact
2015-07</v>
      </c>
      <c r="U95" s="106" t="str">
        <f>U1</f>
        <v>Alte Leipziger compact
(Stand 2016-10)</v>
      </c>
      <c r="V95" s="203" t="str">
        <f t="shared" si="15"/>
        <v>Alte Leipziger classic
2015-07</v>
      </c>
      <c r="W95" s="106" t="str">
        <f>'PHV-Archiv'!U1</f>
        <v>Alte Leipziger compact
(Stand 2016-10)</v>
      </c>
      <c r="X95" s="203" t="str">
        <f t="shared" si="15"/>
        <v>Alte Leipziger comfort
2015-07</v>
      </c>
      <c r="Y95" s="106"/>
      <c r="Z95" s="106" t="str">
        <f t="shared" si="15"/>
        <v>Ammerländer Economic</v>
      </c>
      <c r="AA95" s="106" t="str">
        <f t="shared" si="15"/>
        <v>Ammerländer Excellent</v>
      </c>
      <c r="AB95" s="106" t="str">
        <f t="shared" si="15"/>
        <v>Ammerländer Exclusiv</v>
      </c>
      <c r="AC95" s="23" t="str">
        <f t="shared" si="15"/>
        <v>ARAG Basis</v>
      </c>
      <c r="AD95" s="23" t="str">
        <f t="shared" si="15"/>
        <v>ARAG Komfort</v>
      </c>
      <c r="AE95" s="23" t="str">
        <f t="shared" si="15"/>
        <v>ARAG Premium</v>
      </c>
      <c r="AF95" s="23" t="s">
        <v>626</v>
      </c>
      <c r="AG95" s="23" t="s">
        <v>171</v>
      </c>
      <c r="AH95" s="23" t="s">
        <v>172</v>
      </c>
      <c r="AI95" s="100" t="s">
        <v>5309</v>
      </c>
      <c r="AJ95" s="106" t="str">
        <f>AJ1</f>
        <v>Baden Badener TOP
(Stand 01-2018)</v>
      </c>
      <c r="AK95" s="106" t="str">
        <f>AK1</f>
        <v>Baden Badener TOP
(Stand 12-2013)</v>
      </c>
      <c r="AL95" s="106" t="str">
        <f>AL1</f>
        <v>Barmenia Premium
(Stand 10-2016)</v>
      </c>
      <c r="AM95" s="198" t="s">
        <v>5224</v>
      </c>
      <c r="AN95" s="100"/>
      <c r="AO95" s="106" t="str">
        <f>AO1</f>
        <v>BGV Exklusiv 
(Stand 02-218)</v>
      </c>
      <c r="AP95" s="106" t="str">
        <f t="shared" ref="AP95:AV95" si="16">AP1</f>
        <v>BGV Exklusiv 
(Stand 06-2016)</v>
      </c>
      <c r="AQ95" s="106" t="str">
        <f t="shared" si="16"/>
        <v>Concordia sorglos
(Stand 10-2014)</v>
      </c>
      <c r="AR95" s="106" t="str">
        <f t="shared" si="16"/>
        <v>Concordia Sorglos
(Stand 10-2017)</v>
      </c>
      <c r="AS95" s="203"/>
      <c r="AT95" s="203"/>
      <c r="AU95" s="203" t="str">
        <f t="shared" si="16"/>
        <v>CosmosDirekt Basis</v>
      </c>
      <c r="AV95" s="203" t="str">
        <f t="shared" si="16"/>
        <v>CosmosDirekt Comfort</v>
      </c>
      <c r="AW95" s="106" t="str">
        <f>AW1</f>
        <v>Debeka Comfort (alt)</v>
      </c>
      <c r="AX95" s="106" t="str">
        <f>AX1</f>
        <v>Debeka Comfort Plus (alt)</v>
      </c>
      <c r="AY95" s="106" t="str">
        <f t="shared" ref="AY95:CG95" si="17">AY1</f>
        <v>Debeka Basis
(Stand 07-2010)</v>
      </c>
      <c r="AZ95" s="106" t="str">
        <f t="shared" si="17"/>
        <v>Debeka Standard
(Stand 07-2010)</v>
      </c>
      <c r="BA95" s="106" t="str">
        <f t="shared" si="17"/>
        <v>Debeka Top
(Stand 07-2010)</v>
      </c>
      <c r="BB95" s="23" t="str">
        <f t="shared" si="17"/>
        <v>Debeka Basis</v>
      </c>
      <c r="BC95" s="23" t="str">
        <f t="shared" si="17"/>
        <v>Debeka Standard</v>
      </c>
      <c r="BD95" s="23" t="str">
        <f t="shared" si="17"/>
        <v>Debeka Top</v>
      </c>
      <c r="BE95" s="106" t="str">
        <f t="shared" si="17"/>
        <v>degenia basic
(Stand 03-2010)</v>
      </c>
      <c r="BF95" s="80" t="str">
        <f t="shared" si="17"/>
        <v>degenia basic
(Stand 05-2011)</v>
      </c>
      <c r="BG95" s="106" t="str">
        <f>BG1</f>
        <v>degenia classic
(Stand 10-2017)</v>
      </c>
      <c r="BH95" s="106" t="str">
        <f t="shared" si="17"/>
        <v>degenia classic
(Stand 03-2010)</v>
      </c>
      <c r="BI95" s="80" t="str">
        <f t="shared" si="17"/>
        <v>degenia classic
(Stand 05-2011)</v>
      </c>
      <c r="BJ95" s="80" t="str">
        <f t="shared" si="17"/>
        <v>degenia classic
(Stand 05-2011)</v>
      </c>
      <c r="BK95" s="106" t="str">
        <f t="shared" si="17"/>
        <v>degenia classic
(Stand 12-2013)</v>
      </c>
      <c r="BL95" s="106" t="str">
        <f t="shared" si="17"/>
        <v>degenia classic
(Stand 07-2015)</v>
      </c>
      <c r="BM95" s="106" t="str">
        <f>BM1</f>
        <v>degenia optimum
(Stand 10-2017)</v>
      </c>
      <c r="BN95" s="106" t="str">
        <f t="shared" si="17"/>
        <v>degenia premium
(Stand 03-2010)</v>
      </c>
      <c r="BO95" s="106" t="str">
        <f>BO1</f>
        <v>degenia premium
(Stand 10-2017)</v>
      </c>
      <c r="BP95" s="80" t="str">
        <f t="shared" si="17"/>
        <v>degenia premium
(Stand 05-2011)</v>
      </c>
      <c r="BQ95" s="80" t="str">
        <f t="shared" si="17"/>
        <v>degenia premium
(Stand 05-2011)</v>
      </c>
      <c r="BR95" s="106" t="str">
        <f t="shared" si="17"/>
        <v>degenia premium
(Stand 12-2013)</v>
      </c>
      <c r="BS95" s="106" t="str">
        <f t="shared" si="17"/>
        <v>degenia premium
(Stand 07-2015)</v>
      </c>
      <c r="BT95" s="80" t="str">
        <f t="shared" si="17"/>
        <v>degenia optimum
(Stand 05-2011)</v>
      </c>
      <c r="BU95" s="80" t="str">
        <f t="shared" si="17"/>
        <v>degenia optimum
(Stand 05-2011)</v>
      </c>
      <c r="BV95" s="106" t="str">
        <f t="shared" si="17"/>
        <v>degenia optimum
(Stand 12-2013)</v>
      </c>
      <c r="BW95" s="106" t="str">
        <f t="shared" si="17"/>
        <v>degenia optimum
(Stand 07-2015)</v>
      </c>
      <c r="BX95" s="106" t="str">
        <f>BX1</f>
        <v>Die Bayerische Komfort
(Stand 04-2017)</v>
      </c>
      <c r="BY95" s="106" t="str">
        <f t="shared" si="17"/>
        <v>Die Bayerische Komfort
(Stand 2015-05)</v>
      </c>
      <c r="BZ95" s="23" t="str">
        <f t="shared" si="17"/>
        <v>Die Bayerische Komfort
(Stand 01-2015)</v>
      </c>
      <c r="CA95" s="106" t="str">
        <f>CA1</f>
        <v>Die Bayerische Prestige
(Stand 04-2017)</v>
      </c>
      <c r="CB95" s="23" t="str">
        <f t="shared" si="17"/>
        <v>Die Bayerische Prestige
(Stan 01-2015)</v>
      </c>
      <c r="CC95" s="106" t="str">
        <f>CC1</f>
        <v>Die Bayerische Smart
(Stand 04-2017)</v>
      </c>
      <c r="CD95" s="23" t="str">
        <f t="shared" si="17"/>
        <v>Die Bayerische Smart
(Stand 01-2015)</v>
      </c>
      <c r="CE95" s="106" t="str">
        <f t="shared" si="17"/>
        <v>Die Hanauer24 Sorglos
(Stand 02-2009)</v>
      </c>
      <c r="CF95" s="23" t="str">
        <f t="shared" si="17"/>
        <v>Domcura MAGNUM</v>
      </c>
      <c r="CG95" s="23" t="str">
        <f t="shared" si="17"/>
        <v>Domcura MAXIMUM</v>
      </c>
      <c r="CH95" s="106" t="str">
        <f t="shared" ref="CH95:DS95" si="18">CH1</f>
        <v>Domcura Komfort
(Stand 08-2009)</v>
      </c>
      <c r="CI95" s="106" t="str">
        <f t="shared" si="18"/>
        <v>Domcura Top
(Stand 08-2009)</v>
      </c>
      <c r="CJ95" s="106" t="str">
        <f t="shared" si="18"/>
        <v>ERGO Familie
(Stand 10-2010)</v>
      </c>
      <c r="CK95" s="106" t="str">
        <f>CK1</f>
        <v>Domcura Komfort
(Stand 10-2014)</v>
      </c>
      <c r="CL95" s="106" t="str">
        <f>CL1</f>
        <v>Domcura Standard
(Stand 10-2014)</v>
      </c>
      <c r="CM95" s="106" t="str">
        <f>CM1</f>
        <v>Domcura Top
(Stand 10-2014)</v>
      </c>
      <c r="CN95" s="106" t="str">
        <f>CN1</f>
        <v>ERGO
(Stand 2017-09)</v>
      </c>
      <c r="CO95" s="106" t="str">
        <f>CO1</f>
        <v>ERGO Premium
(Stand 2017-09)</v>
      </c>
      <c r="CP95" s="106" t="str">
        <f t="shared" si="18"/>
        <v>Ergo Privatschutz spezial (Familie) (Stand 12-2011)</v>
      </c>
      <c r="CQ95" s="106" t="str">
        <f t="shared" si="18"/>
        <v>Ergo Privatschutz spezial (Familie) (Stand 01-2013)</v>
      </c>
      <c r="CR95" s="106" t="str">
        <f>CR1</f>
        <v>Ergo Privatschutz spezial
(Stand 2015-06)</v>
      </c>
      <c r="CS95" s="106" t="str">
        <f t="shared" si="18"/>
        <v>Generali Basis
(Stand 10-2010)</v>
      </c>
      <c r="CT95" s="106" t="str">
        <f>CT1</f>
        <v>Generali Basis
(Stand 04-2012)</v>
      </c>
      <c r="CU95" s="106" t="str">
        <f>CU1</f>
        <v>Generali Basis
(Stand 10-2012)</v>
      </c>
      <c r="CV95" s="106" t="str">
        <f>CV1</f>
        <v>Generali Basis
(Stand 2013-07)</v>
      </c>
      <c r="CW95" s="106" t="str">
        <f t="shared" si="18"/>
        <v>Generali KomfortPlus
(Stand 10-2010)</v>
      </c>
      <c r="CX95" s="106" t="str">
        <f t="shared" si="18"/>
        <v>Generali KomfortPlus
(Stand 04-2012)</v>
      </c>
      <c r="CY95" s="106" t="str">
        <f t="shared" si="18"/>
        <v>Generali KomfortPlus
(Stand 10-2012)</v>
      </c>
      <c r="CZ95" s="106" t="str">
        <f>CZ1</f>
        <v>Generali KomfortPlus
(Stand 2013-07)</v>
      </c>
      <c r="DA95" s="106" t="str">
        <f>DA1</f>
        <v>Gothaer Basis
(Stand 2016-01)</v>
      </c>
      <c r="DB95" s="106" t="str">
        <f t="shared" si="18"/>
        <v>Gothaer
(Stand 07-2010)</v>
      </c>
      <c r="DC95" s="106" t="str">
        <f>DC1</f>
        <v>Gothaer
(Stand 02-2013)</v>
      </c>
      <c r="DD95" s="106" t="str">
        <f t="shared" si="18"/>
        <v>Gothaer Top
(Stand 07-2010)</v>
      </c>
      <c r="DE95" s="106" t="str">
        <f t="shared" si="18"/>
        <v>Gothaer Top
(Stand 02-2013)</v>
      </c>
      <c r="DF95" s="106" t="str">
        <f>DF1</f>
        <v>Gothaer Top
(Stand 2016-01)</v>
      </c>
      <c r="DG95" s="106" t="str">
        <f t="shared" si="18"/>
        <v>Gothaer Top Plus
(Stand 02-2013)</v>
      </c>
      <c r="DH95" s="106" t="str">
        <f>DH1</f>
        <v>Gothaer Plus
(Stand 2016-01)</v>
      </c>
      <c r="DI95" s="106" t="str">
        <f t="shared" si="18"/>
        <v>Grundeigentümer (Makler)
Pro Domo Basis</v>
      </c>
      <c r="DJ95" s="106" t="str">
        <f t="shared" si="18"/>
        <v>Grundeigentümer (Makler)
Pro Domo Kompakt</v>
      </c>
      <c r="DK95" s="106" t="str">
        <f t="shared" si="18"/>
        <v>Grundeigentümer (Makler)
Pro Domo Premium</v>
      </c>
      <c r="DL95" s="106" t="str">
        <f t="shared" ref="DL95:DQ95" si="19">DL1</f>
        <v>HDI Basis Single
(09-2011)</v>
      </c>
      <c r="DM95" s="106" t="str">
        <f t="shared" si="19"/>
        <v>HDI Rundum Sorglos Fam
(01-2011)</v>
      </c>
      <c r="DN95" s="106" t="str">
        <f t="shared" si="19"/>
        <v>HDI Rundum Sorglos Fam
(Stand 2014-06)</v>
      </c>
      <c r="DO95" s="106" t="str">
        <f t="shared" si="19"/>
        <v>Helvetia Basis
(Stand 2015-07)</v>
      </c>
      <c r="DP95" s="106" t="str">
        <f t="shared" si="19"/>
        <v>Helvetia Komfort
(Stand 2015-07)</v>
      </c>
      <c r="DQ95" s="106" t="str">
        <f t="shared" si="19"/>
        <v>HKD Top2000
(Stand 01-2007)</v>
      </c>
      <c r="DR95" s="106" t="str">
        <f t="shared" si="18"/>
        <v>HKD Vario Plus
(Stand 01-2010)</v>
      </c>
      <c r="DS95" s="106" t="str">
        <f t="shared" si="18"/>
        <v>HKD Vario Status
(Stand 01-2010)</v>
      </c>
      <c r="DT95" s="106" t="str">
        <f t="shared" ref="DT95:DY95" si="20">DT1</f>
        <v>HKD Vario Komfort
(Stand 11-2010)</v>
      </c>
      <c r="DU95" s="106" t="str">
        <f t="shared" si="20"/>
        <v>HKD Vario Komfort Plus
(Stand 11-2010)</v>
      </c>
      <c r="DV95" s="23" t="str">
        <f t="shared" si="20"/>
        <v>HKD Vario Komfort
(Stand 01-2014)</v>
      </c>
      <c r="DW95" s="106" t="str">
        <f t="shared" si="20"/>
        <v>HKD Vario Komfort 60 Aktiv
(Stand 01-2014)</v>
      </c>
      <c r="DX95" s="23" t="str">
        <f t="shared" si="20"/>
        <v>HKD Vario Komfort Plus
(Stand 01-2014)</v>
      </c>
      <c r="DY95" s="106" t="str">
        <f t="shared" si="20"/>
        <v>HKD Vario Komfort Plus 60 Aktiv
(Stand 01-2014)</v>
      </c>
      <c r="DZ95" s="100" t="s">
        <v>5450</v>
      </c>
      <c r="EA95" s="106" t="str">
        <f>EA1</f>
        <v>HKD Einfach Besser 60 Aktiv
(Stand 2015)</v>
      </c>
      <c r="EB95" s="100" t="s">
        <v>5451</v>
      </c>
      <c r="EC95" s="106" t="str">
        <f t="shared" ref="EC95:FE95" si="21">EC1</f>
        <v>HKD Einfach Komplett 60 Aktiv
(Stand 2015)</v>
      </c>
      <c r="ED95" s="203" t="str">
        <f t="shared" si="21"/>
        <v>HKD Einfach Besser
(Stand 2016)</v>
      </c>
      <c r="EE95" s="203" t="str">
        <f t="shared" si="21"/>
        <v>HKD Einfach Besser 60Aktiv
(Stand 2016)</v>
      </c>
      <c r="EF95" s="203" t="str">
        <f t="shared" si="21"/>
        <v>HKD Einfach Komplett
(Stand 2016)</v>
      </c>
      <c r="EG95" s="203" t="str">
        <f t="shared" si="21"/>
        <v>HKD Einfach Kompl. 60Aktiv
(Stand 2016)</v>
      </c>
      <c r="EH95" s="203" t="str">
        <f t="shared" si="21"/>
        <v>HK Einfach Gut
(Stand 2017-07)</v>
      </c>
      <c r="EI95" s="203" t="str">
        <f t="shared" si="21"/>
        <v>HK Einfach Besser
(Stand 2017-07)</v>
      </c>
      <c r="EJ95" s="203" t="str">
        <f t="shared" si="21"/>
        <v>HK Einfach Besser Plus
(Stand 2017-07)</v>
      </c>
      <c r="EK95" s="203" t="str">
        <f t="shared" si="21"/>
        <v>HK Einfach Komplett
(Stand 2017-07)</v>
      </c>
      <c r="EL95" s="106" t="str">
        <f>EL1</f>
        <v>HK Einfach Besser
(Stand 2018-01)</v>
      </c>
      <c r="EM95" s="106" t="str">
        <f>EM1</f>
        <v>HK Einfach Besser Plus
(Stand 2018-01)</v>
      </c>
      <c r="EN95" s="106" t="str">
        <f>EN1</f>
        <v>HK Einfach Gut
(Stand 2018-01)</v>
      </c>
      <c r="EO95" s="106" t="str">
        <f>EO1</f>
        <v>HK Einfach Komplett
(Stand 2018-01)</v>
      </c>
      <c r="EP95" s="106" t="str">
        <f>EP1</f>
        <v>HUK Classic
(Stand 2016-05)</v>
      </c>
      <c r="EQ95" s="106" t="str">
        <f t="shared" si="21"/>
        <v>HUK Classic
(Stand 2011-07)</v>
      </c>
      <c r="ER95" s="106" t="str">
        <f>ER1</f>
        <v>HUK Plus
(Stamd 2016-05)</v>
      </c>
      <c r="ES95" s="106" t="str">
        <f t="shared" si="21"/>
        <v>HUK Plus
(Stand 2011-07)</v>
      </c>
      <c r="ET95" s="106" t="str">
        <f t="shared" si="21"/>
        <v>HUK24 Classic
(Stand 2011-07)</v>
      </c>
      <c r="EU95" s="106" t="str">
        <f t="shared" si="21"/>
        <v>HUK24 Plus
(Stand 2011-07)</v>
      </c>
      <c r="EV95" s="106" t="str">
        <f t="shared" si="21"/>
        <v>HUK Classic
(Stand 2016-05)</v>
      </c>
      <c r="EW95" s="106" t="str">
        <f t="shared" si="21"/>
        <v>HUK Plus
(Stand 2016-05)</v>
      </c>
      <c r="EX95" s="106" t="str">
        <f t="shared" si="21"/>
        <v>HUK24 Classic
(Stand 2016-05)</v>
      </c>
      <c r="EY95" s="106" t="str">
        <f t="shared" si="21"/>
        <v>HUK24 Plus
(Stand 2016-05)</v>
      </c>
      <c r="EZ95" s="106" t="str">
        <f t="shared" si="21"/>
        <v>Ideal Exklusiv
(Stand 02-2011)</v>
      </c>
      <c r="FA95" s="106" t="str">
        <f t="shared" si="21"/>
        <v>Ideal Klassik
(Stand 02-2011)</v>
      </c>
      <c r="FB95" s="106" t="str">
        <f t="shared" si="21"/>
        <v>Ideal Exklusiv
(Stand 2016-05)</v>
      </c>
      <c r="FC95" s="106" t="str">
        <f t="shared" si="21"/>
        <v>Ideal Klassik
(Stand 2016-05)</v>
      </c>
      <c r="FD95" s="106" t="str">
        <f t="shared" si="21"/>
        <v>Interrisk XXL
(Stand 2011-07)</v>
      </c>
      <c r="FE95" s="106" t="str">
        <f t="shared" si="21"/>
        <v>Interrisk XXL
(Stand 2012-10)</v>
      </c>
      <c r="FF95" s="106" t="str">
        <f t="shared" ref="FF95:FK95" si="22">FF1</f>
        <v>Interrisk XXL
(Stand 2013-12)</v>
      </c>
      <c r="FG95" s="106" t="str">
        <f t="shared" si="22"/>
        <v>ITL Classic 2000
(Stand 11-1999)</v>
      </c>
      <c r="FH95" s="106" t="str">
        <f t="shared" si="22"/>
        <v>ITL afm Classic 2001
(Stand 01-2001)</v>
      </c>
      <c r="FI95" s="106" t="str">
        <f t="shared" si="22"/>
        <v>ITL Protect 2000
(Stand 11-1999)</v>
      </c>
      <c r="FJ95" s="106" t="str">
        <f t="shared" si="22"/>
        <v>ITL Protect Business-Police
Stand 2008-01</v>
      </c>
      <c r="FK95" s="106" t="str">
        <f t="shared" si="22"/>
        <v>ITL PHV Business-Police
Stand 2010-01</v>
      </c>
      <c r="FL95" s="106" t="str">
        <f>FL1</f>
        <v>ITL afm Eurosecure 2010
(Stand 07-2010)</v>
      </c>
      <c r="FM95" s="106" t="str">
        <f t="shared" ref="FM95:FV95" si="23">FM1</f>
        <v>ITL afm Eurosecure 2011
Stand 07-2011 (05-2012)</v>
      </c>
      <c r="FN95" s="106" t="str">
        <f t="shared" si="23"/>
        <v>ITL afm Premium 2011
Stand 07-2011 (05-2012)</v>
      </c>
      <c r="FO95" s="106" t="str">
        <f t="shared" si="23"/>
        <v>ITL afm Eurosecure 2011
(Stand 01-2018)</v>
      </c>
      <c r="FP95" s="106" t="str">
        <f t="shared" si="23"/>
        <v>ITL afm Premium 2011
(Stand 01-2018)</v>
      </c>
      <c r="FQ95" s="106" t="str">
        <f>FQ1</f>
        <v>ITL afm Eurosecure 2011
!!Tarif geschlossen!!</v>
      </c>
      <c r="FR95" s="106" t="str">
        <f>FR1</f>
        <v>ITL afm Premium 2011
!!Tarif geschlossen!!</v>
      </c>
      <c r="FS95" s="106" t="str">
        <f t="shared" si="23"/>
        <v>Janitos Spezial (01-2002)
(MLP Sonderkonzept)</v>
      </c>
      <c r="FT95" s="106" t="str">
        <f t="shared" si="23"/>
        <v>Janitos Balance
(Stand 2015-10)</v>
      </c>
      <c r="FU95" s="106" t="str">
        <f t="shared" si="23"/>
        <v>Janitos Basic
(Stand 2015-10)</v>
      </c>
      <c r="FV95" s="106" t="str">
        <f t="shared" si="23"/>
        <v>Janitos Best Selection
(Stand 2015-10)</v>
      </c>
      <c r="FW95" s="106" t="str">
        <f t="shared" ref="FW95:GK95" si="24">FW1</f>
        <v>nat. suisse Ideal-Schutz
(Stand 08-2008)</v>
      </c>
      <c r="FX95" s="106" t="str">
        <f t="shared" si="24"/>
        <v>nat. suisse Komfort
(Stand 2012-01)</v>
      </c>
      <c r="FY95" s="106" t="str">
        <f t="shared" si="24"/>
        <v>nat. suisse Premium
(Stand 2012-01)</v>
      </c>
      <c r="FZ95" s="106" t="str">
        <f t="shared" si="24"/>
        <v>NV PrivatPremium 2.0
(Stand 2015-10)</v>
      </c>
      <c r="GA95" s="106" t="str">
        <f t="shared" si="24"/>
        <v>Patria</v>
      </c>
      <c r="GB95" s="106" t="str">
        <f t="shared" si="24"/>
        <v>Prokundo Exklusiv
(Stand 2015-05)</v>
      </c>
      <c r="GC95" s="106" t="str">
        <f t="shared" si="24"/>
        <v>Prokundo Komfort
(Stand 2015-05)</v>
      </c>
      <c r="GD95" s="106" t="str">
        <f t="shared" si="24"/>
        <v>Provinzial Basis
(Stand 01-2009)</v>
      </c>
      <c r="GE95" s="106" t="str">
        <f t="shared" si="24"/>
        <v>Provinzial Top
(Stand 01-2009)</v>
      </c>
      <c r="GF95" s="23" t="str">
        <f t="shared" si="24"/>
        <v>Provinzial Basis
(Stand 2015-02)</v>
      </c>
      <c r="GG95" s="23" t="str">
        <f t="shared" si="24"/>
        <v>Provinzial Top
(Stand 2015-02)</v>
      </c>
      <c r="GH95" s="106" t="str">
        <f t="shared" si="24"/>
        <v>Provinzial Kompaktschutz
(Stand 2015-09)</v>
      </c>
      <c r="GI95" s="106" t="str">
        <f t="shared" si="24"/>
        <v>Provinzial Rundumschutz
(Stand 2015-09)</v>
      </c>
      <c r="GJ95" s="106" t="str">
        <f t="shared" si="24"/>
        <v>Rhion Standard
(Stand 2010-10)</v>
      </c>
      <c r="GK95" s="106" t="str">
        <f t="shared" si="24"/>
        <v>Rhion Plus
(Stand 2010-10)</v>
      </c>
      <c r="GL95" s="106" t="str">
        <f t="shared" ref="GL95:GQ95" si="25">GL1</f>
        <v>Rhion Plus
(Stand 2016-04)</v>
      </c>
      <c r="GM95" s="106" t="str">
        <f t="shared" si="25"/>
        <v>Rhion Standard
(Stand 2016-04)</v>
      </c>
      <c r="GN95" s="106" t="str">
        <f t="shared" si="25"/>
        <v>Rhion Premium
(Stand 2016-04)</v>
      </c>
      <c r="GO95" s="106" t="str">
        <f t="shared" si="25"/>
        <v>R+V PrivatPolice
(Stand 2010-01)</v>
      </c>
      <c r="GP95" s="106" t="str">
        <f t="shared" si="25"/>
        <v>R+V PrivatPolice
(Stand 2012-07)</v>
      </c>
      <c r="GQ95" s="106" t="str">
        <f t="shared" si="25"/>
        <v>Signal Iduna Optimal
(Stand 2015-01)</v>
      </c>
      <c r="GR95" s="106" t="str">
        <f>GR1</f>
        <v>SLP Primus
(Stand 2010-08)</v>
      </c>
      <c r="GS95" s="106" t="str">
        <f>GS1</f>
        <v>SLP Primus Plus
(Stand 2010-08)</v>
      </c>
      <c r="GT95" s="23" t="str">
        <f t="shared" ref="GT95:GZ95" si="26">GT1</f>
        <v>SLP Prima Plus Sorglos
(Stand 2014-06)</v>
      </c>
      <c r="GU95" s="23" t="str">
        <f t="shared" si="26"/>
        <v>SLP Prima Sorglos
(Stand 2014-06)</v>
      </c>
      <c r="GV95" s="106" t="str">
        <f t="shared" si="26"/>
        <v>SLP Prima
(Stand 2016-01)</v>
      </c>
      <c r="GW95" s="106" t="str">
        <f t="shared" si="26"/>
        <v>SLP Prima Plus
(Stand 2016-01)</v>
      </c>
      <c r="GX95" s="106" t="str">
        <f t="shared" si="26"/>
        <v>VdVA Classic
(Stand 2015-01)</v>
      </c>
      <c r="GY95" s="106" t="str">
        <f t="shared" si="26"/>
        <v>VdVA Exclusiv
(Stand 2015-01)</v>
      </c>
      <c r="GZ95" s="106" t="str">
        <f t="shared" si="26"/>
        <v>VGH
(Stand 2015-07)</v>
      </c>
      <c r="HA95" s="106" t="str">
        <f>HA1</f>
        <v>VHV Klassik Garant
(Stand 2009-06)</v>
      </c>
      <c r="HB95" s="106" t="str">
        <f>HB1</f>
        <v>VHV Klassik Garant
(Stand 2009-06)</v>
      </c>
      <c r="HC95" s="106" t="str">
        <f>HC1</f>
        <v>VHV Klassik Garant
(Stand 2011)</v>
      </c>
      <c r="HD95" s="106" t="str">
        <f>HD1</f>
        <v>VHV Klassik Garant Exkl.
(Stand 2011)</v>
      </c>
      <c r="HE95" s="203" t="str">
        <f t="shared" ref="HE95:HM95" si="27">HE1</f>
        <v>VHV Klassik Garant
(Stand 2014)</v>
      </c>
      <c r="HF95" s="203" t="str">
        <f t="shared" si="27"/>
        <v>VHV Klassik Garant Exkl.
(Stand 2014)</v>
      </c>
      <c r="HG95" s="106" t="str">
        <f t="shared" si="27"/>
        <v>VHV Klassik Garant
(Stand 2017)</v>
      </c>
      <c r="HH95" s="106" t="str">
        <f>HH1</f>
        <v>VHV Klassik Garant Exklusiv
(Stand 2017)</v>
      </c>
      <c r="HI95" s="106" t="str">
        <f t="shared" si="27"/>
        <v>VWB 60 Plus Komfort
(Stand 2009-10)</v>
      </c>
      <c r="HJ95" s="106" t="str">
        <f t="shared" si="27"/>
        <v>VWB 60 Plus KomfortPlus
(Stand 2009-10)</v>
      </c>
      <c r="HK95" s="106" t="str">
        <f t="shared" si="27"/>
        <v>Württembergische 
PremiumSchutz (Stand 06-2011)</v>
      </c>
      <c r="HL95" s="106" t="str">
        <f t="shared" si="27"/>
        <v>Württembergische PremiumSchutz Platinum
(Stand 2014-06)</v>
      </c>
      <c r="HM95" s="23" t="str">
        <f t="shared" si="27"/>
        <v>WÜBA PHV 2010</v>
      </c>
    </row>
    <row r="96" spans="1:221" ht="22.5" customHeight="1">
      <c r="A96" s="44" t="s">
        <v>41</v>
      </c>
      <c r="B96" s="44"/>
      <c r="C96" s="47" t="s">
        <v>25</v>
      </c>
      <c r="D96" s="42" t="s">
        <v>95</v>
      </c>
      <c r="E96" s="47" t="s">
        <v>25</v>
      </c>
      <c r="F96" s="42" t="s">
        <v>7511</v>
      </c>
      <c r="G96" s="42" t="s">
        <v>7513</v>
      </c>
      <c r="H96" s="42" t="s">
        <v>95</v>
      </c>
      <c r="I96" s="42" t="s">
        <v>7514</v>
      </c>
      <c r="J96" s="47" t="s">
        <v>124</v>
      </c>
      <c r="K96" s="42" t="s">
        <v>3048</v>
      </c>
      <c r="L96" s="42" t="s">
        <v>7485</v>
      </c>
      <c r="M96" s="42" t="s">
        <v>4195</v>
      </c>
      <c r="N96" s="42" t="s">
        <v>7484</v>
      </c>
      <c r="O96" s="42" t="s">
        <v>3048</v>
      </c>
      <c r="P96" s="47" t="s">
        <v>25</v>
      </c>
      <c r="Q96" s="47" t="s">
        <v>25</v>
      </c>
      <c r="R96" s="42" t="s">
        <v>88</v>
      </c>
      <c r="S96" s="42" t="s">
        <v>1932</v>
      </c>
      <c r="T96" s="42" t="s">
        <v>4590</v>
      </c>
      <c r="U96" s="42" t="s">
        <v>25</v>
      </c>
      <c r="V96" s="42" t="s">
        <v>4764</v>
      </c>
      <c r="W96" s="42" t="s">
        <v>4764</v>
      </c>
      <c r="X96" s="42" t="s">
        <v>6444</v>
      </c>
      <c r="Y96" s="42" t="s">
        <v>67</v>
      </c>
      <c r="Z96" s="42" t="s">
        <v>87</v>
      </c>
      <c r="AA96" s="42" t="s">
        <v>1179</v>
      </c>
      <c r="AB96" s="42" t="s">
        <v>113</v>
      </c>
      <c r="AC96" s="42" t="s">
        <v>25</v>
      </c>
      <c r="AD96" s="42" t="s">
        <v>90</v>
      </c>
      <c r="AE96" s="42" t="s">
        <v>563</v>
      </c>
      <c r="AF96" s="42" t="s">
        <v>1953</v>
      </c>
      <c r="AG96" s="42" t="s">
        <v>124</v>
      </c>
      <c r="AH96" s="42" t="s">
        <v>155</v>
      </c>
      <c r="AI96" s="42" t="s">
        <v>5314</v>
      </c>
      <c r="AJ96" s="42" t="s">
        <v>7506</v>
      </c>
      <c r="AK96" s="42" t="s">
        <v>3806</v>
      </c>
      <c r="AL96" s="42" t="s">
        <v>7511</v>
      </c>
      <c r="AM96" s="42" t="s">
        <v>84</v>
      </c>
      <c r="AN96" s="42" t="s">
        <v>5833</v>
      </c>
      <c r="AO96" s="42" t="s">
        <v>6933</v>
      </c>
      <c r="AP96" s="42" t="s">
        <v>84</v>
      </c>
      <c r="AQ96" s="42" t="s">
        <v>84</v>
      </c>
      <c r="AR96" s="42" t="s">
        <v>7525</v>
      </c>
      <c r="AS96" s="42" t="s">
        <v>7380</v>
      </c>
      <c r="AT96" s="42" t="s">
        <v>7381</v>
      </c>
      <c r="AU96" s="42" t="s">
        <v>65</v>
      </c>
      <c r="AV96" s="42" t="s">
        <v>5694</v>
      </c>
      <c r="AW96" s="42" t="s">
        <v>25</v>
      </c>
      <c r="AX96" s="42" t="s">
        <v>7431</v>
      </c>
      <c r="AY96" s="42" t="s">
        <v>25</v>
      </c>
      <c r="AZ96" s="42" t="s">
        <v>25</v>
      </c>
      <c r="BA96" s="42" t="s">
        <v>155</v>
      </c>
      <c r="BB96" s="42" t="s">
        <v>25</v>
      </c>
      <c r="BC96" s="42" t="s">
        <v>25</v>
      </c>
      <c r="BD96" s="42" t="s">
        <v>155</v>
      </c>
      <c r="BE96" s="42" t="s">
        <v>161</v>
      </c>
      <c r="BF96" s="42" t="s">
        <v>161</v>
      </c>
      <c r="BG96" s="42" t="s">
        <v>7538</v>
      </c>
      <c r="BH96" s="42" t="s">
        <v>162</v>
      </c>
      <c r="BI96" s="42" t="s">
        <v>162</v>
      </c>
      <c r="BJ96" s="42" t="s">
        <v>162</v>
      </c>
      <c r="BK96" s="42" t="s">
        <v>4242</v>
      </c>
      <c r="BL96" s="42" t="s">
        <v>4242</v>
      </c>
      <c r="BM96" s="42" t="s">
        <v>7512</v>
      </c>
      <c r="BN96" s="42" t="s">
        <v>149</v>
      </c>
      <c r="BO96" s="42" t="s">
        <v>7539</v>
      </c>
      <c r="BP96" s="42" t="s">
        <v>149</v>
      </c>
      <c r="BQ96" s="42" t="s">
        <v>149</v>
      </c>
      <c r="BR96" s="42" t="s">
        <v>124</v>
      </c>
      <c r="BS96" s="42" t="s">
        <v>5590</v>
      </c>
      <c r="BT96" s="42" t="s">
        <v>149</v>
      </c>
      <c r="BU96" s="42" t="s">
        <v>149</v>
      </c>
      <c r="BV96" s="42" t="s">
        <v>93</v>
      </c>
      <c r="BW96" s="42" t="s">
        <v>4128</v>
      </c>
      <c r="BX96" s="42" t="s">
        <v>7539</v>
      </c>
      <c r="BY96" s="47" t="s">
        <v>93</v>
      </c>
      <c r="BZ96" s="47" t="s">
        <v>93</v>
      </c>
      <c r="CA96" s="42" t="s">
        <v>7539</v>
      </c>
      <c r="CB96" s="42" t="s">
        <v>67</v>
      </c>
      <c r="CC96" s="42" t="s">
        <v>7546</v>
      </c>
      <c r="CD96" s="42" t="s">
        <v>4119</v>
      </c>
      <c r="CE96" s="77" t="s">
        <v>353</v>
      </c>
      <c r="CF96" s="29" t="s">
        <v>5061</v>
      </c>
      <c r="CG96" s="29" t="s">
        <v>5061</v>
      </c>
      <c r="CH96" s="29" t="s">
        <v>124</v>
      </c>
      <c r="CI96" s="35" t="s">
        <v>124</v>
      </c>
      <c r="CJ96" s="51" t="s">
        <v>208</v>
      </c>
      <c r="CK96" s="29" t="s">
        <v>4948</v>
      </c>
      <c r="CL96" s="29" t="s">
        <v>5128</v>
      </c>
      <c r="CM96" s="29" t="s">
        <v>4957</v>
      </c>
      <c r="CN96" s="42" t="s">
        <v>25</v>
      </c>
      <c r="CO96" s="42" t="s">
        <v>8019</v>
      </c>
      <c r="CP96" s="51" t="s">
        <v>1548</v>
      </c>
      <c r="CQ96" s="51" t="s">
        <v>1548</v>
      </c>
      <c r="CR96" s="51" t="s">
        <v>124</v>
      </c>
      <c r="CS96" s="29" t="s">
        <v>25</v>
      </c>
      <c r="CT96" s="29" t="s">
        <v>25</v>
      </c>
      <c r="CU96" s="29" t="s">
        <v>25</v>
      </c>
      <c r="CV96" s="29" t="s">
        <v>25</v>
      </c>
      <c r="CW96" s="36" t="s">
        <v>208</v>
      </c>
      <c r="CX96" s="51" t="s">
        <v>208</v>
      </c>
      <c r="CY96" s="51" t="s">
        <v>208</v>
      </c>
      <c r="CZ96" s="51" t="s">
        <v>207</v>
      </c>
      <c r="DA96" s="42" t="s">
        <v>563</v>
      </c>
      <c r="DB96" s="47" t="s">
        <v>140</v>
      </c>
      <c r="DC96" s="42" t="s">
        <v>563</v>
      </c>
      <c r="DD96" s="47" t="s">
        <v>93</v>
      </c>
      <c r="DE96" s="42" t="s">
        <v>93</v>
      </c>
      <c r="DF96" s="42" t="s">
        <v>93</v>
      </c>
      <c r="DG96" s="42" t="s">
        <v>93</v>
      </c>
      <c r="DH96" s="42" t="s">
        <v>93</v>
      </c>
      <c r="DI96" s="47" t="s">
        <v>25</v>
      </c>
      <c r="DJ96" s="47" t="s">
        <v>170</v>
      </c>
      <c r="DK96" s="47" t="s">
        <v>93</v>
      </c>
      <c r="DL96" s="42" t="s">
        <v>361</v>
      </c>
      <c r="DM96" s="42" t="s">
        <v>361</v>
      </c>
      <c r="DN96" s="42" t="s">
        <v>361</v>
      </c>
      <c r="DO96" s="42" t="s">
        <v>5713</v>
      </c>
      <c r="DP96" s="42" t="s">
        <v>91</v>
      </c>
      <c r="DQ96" s="42" t="s">
        <v>3173</v>
      </c>
      <c r="DR96" s="42" t="s">
        <v>149</v>
      </c>
      <c r="DS96" s="42" t="s">
        <v>149</v>
      </c>
      <c r="DT96" s="42" t="s">
        <v>91</v>
      </c>
      <c r="DU96" s="42" t="s">
        <v>91</v>
      </c>
      <c r="DV96" s="42" t="s">
        <v>91</v>
      </c>
      <c r="DW96" s="42" t="s">
        <v>91</v>
      </c>
      <c r="DX96" s="42" t="s">
        <v>91</v>
      </c>
      <c r="DY96" s="42" t="s">
        <v>91</v>
      </c>
      <c r="DZ96" s="42" t="s">
        <v>91</v>
      </c>
      <c r="EA96" s="42" t="s">
        <v>91</v>
      </c>
      <c r="EB96" s="42" t="s">
        <v>91</v>
      </c>
      <c r="EC96" s="42" t="s">
        <v>91</v>
      </c>
      <c r="ED96" s="42" t="s">
        <v>91</v>
      </c>
      <c r="EE96" s="42" t="s">
        <v>91</v>
      </c>
      <c r="EF96" s="42" t="s">
        <v>91</v>
      </c>
      <c r="EG96" s="42" t="s">
        <v>91</v>
      </c>
      <c r="EH96" s="42" t="s">
        <v>6030</v>
      </c>
      <c r="EI96" s="42" t="s">
        <v>6030</v>
      </c>
      <c r="EJ96" s="42" t="s">
        <v>6030</v>
      </c>
      <c r="EK96" s="42" t="s">
        <v>67</v>
      </c>
      <c r="EL96" s="42" t="s">
        <v>7429</v>
      </c>
      <c r="EM96" s="42" t="s">
        <v>7429</v>
      </c>
      <c r="EN96" s="42" t="s">
        <v>7429</v>
      </c>
      <c r="EO96" s="42" t="s">
        <v>7430</v>
      </c>
      <c r="EP96" s="42" t="s">
        <v>25</v>
      </c>
      <c r="EQ96" s="42" t="s">
        <v>25</v>
      </c>
      <c r="ER96" s="42" t="s">
        <v>8111</v>
      </c>
      <c r="ES96" s="42" t="s">
        <v>2240</v>
      </c>
      <c r="ET96" s="42" t="s">
        <v>25</v>
      </c>
      <c r="EU96" s="42" t="s">
        <v>2240</v>
      </c>
      <c r="EV96" s="42" t="s">
        <v>25</v>
      </c>
      <c r="EW96" s="42" t="s">
        <v>2240</v>
      </c>
      <c r="EX96" s="42" t="s">
        <v>25</v>
      </c>
      <c r="EY96" s="42" t="s">
        <v>2240</v>
      </c>
      <c r="EZ96" s="47" t="s">
        <v>563</v>
      </c>
      <c r="FA96" s="47" t="s">
        <v>0</v>
      </c>
      <c r="FB96" s="47" t="s">
        <v>124</v>
      </c>
      <c r="FC96" s="47" t="s">
        <v>0</v>
      </c>
      <c r="FD96" s="47" t="s">
        <v>67</v>
      </c>
      <c r="FE96" s="47" t="s">
        <v>67</v>
      </c>
      <c r="FF96" s="42" t="s">
        <v>4480</v>
      </c>
      <c r="FG96" s="42" t="s">
        <v>25</v>
      </c>
      <c r="FH96" s="42" t="s">
        <v>25</v>
      </c>
      <c r="FI96" s="42" t="s">
        <v>3627</v>
      </c>
      <c r="FJ96" s="42" t="s">
        <v>170</v>
      </c>
      <c r="FK96" s="47" t="s">
        <v>25</v>
      </c>
      <c r="FL96" s="42" t="s">
        <v>49</v>
      </c>
      <c r="FM96" s="42" t="s">
        <v>49</v>
      </c>
      <c r="FN96" s="42" t="s">
        <v>7471</v>
      </c>
      <c r="FO96" s="42" t="s">
        <v>7738</v>
      </c>
      <c r="FP96" s="42" t="s">
        <v>7738</v>
      </c>
      <c r="FQ96" s="42" t="s">
        <v>7738</v>
      </c>
      <c r="FR96" s="42" t="s">
        <v>7738</v>
      </c>
      <c r="FS96" s="29" t="s">
        <v>361</v>
      </c>
      <c r="FT96" s="29" t="s">
        <v>2580</v>
      </c>
      <c r="FU96" s="29" t="s">
        <v>5751</v>
      </c>
      <c r="FV96" s="29" t="s">
        <v>5752</v>
      </c>
      <c r="FW96" s="42" t="s">
        <v>286</v>
      </c>
      <c r="FX96" s="42" t="s">
        <v>2682</v>
      </c>
      <c r="FY96" s="42" t="s">
        <v>563</v>
      </c>
      <c r="FZ96" s="42" t="s">
        <v>2740</v>
      </c>
      <c r="GA96" s="42" t="s">
        <v>25</v>
      </c>
      <c r="GB96" s="47" t="s">
        <v>155</v>
      </c>
      <c r="GC96" s="42" t="s">
        <v>1103</v>
      </c>
      <c r="GD96" s="42" t="s">
        <v>563</v>
      </c>
      <c r="GE96" s="42" t="s">
        <v>563</v>
      </c>
      <c r="GF96" s="42" t="s">
        <v>563</v>
      </c>
      <c r="GG96" s="42" t="s">
        <v>563</v>
      </c>
      <c r="GH96" s="42" t="s">
        <v>93</v>
      </c>
      <c r="GI96" s="42" t="s">
        <v>93</v>
      </c>
      <c r="GJ96" s="42" t="s">
        <v>0</v>
      </c>
      <c r="GK96" s="42" t="s">
        <v>170</v>
      </c>
      <c r="GL96" s="56" t="s">
        <v>84</v>
      </c>
      <c r="GM96" s="42" t="s">
        <v>0</v>
      </c>
      <c r="GN96" s="56" t="s">
        <v>84</v>
      </c>
      <c r="GO96" s="42" t="s">
        <v>339</v>
      </c>
      <c r="GP96" s="42" t="s">
        <v>2868</v>
      </c>
      <c r="GQ96" s="42" t="s">
        <v>0</v>
      </c>
      <c r="GR96" s="42" t="s">
        <v>29</v>
      </c>
      <c r="GS96" s="42" t="s">
        <v>114</v>
      </c>
      <c r="GT96" s="42" t="s">
        <v>2952</v>
      </c>
      <c r="GU96" s="42" t="s">
        <v>2955</v>
      </c>
      <c r="GV96" s="42" t="s">
        <v>4575</v>
      </c>
      <c r="GW96" s="42" t="s">
        <v>5798</v>
      </c>
      <c r="GX96" s="42" t="s">
        <v>3419</v>
      </c>
      <c r="GY96" s="42" t="s">
        <v>3420</v>
      </c>
      <c r="GZ96" s="42" t="s">
        <v>170</v>
      </c>
      <c r="HA96" s="42" t="s">
        <v>95</v>
      </c>
      <c r="HB96" s="42" t="s">
        <v>71</v>
      </c>
      <c r="HC96" s="42" t="s">
        <v>2992</v>
      </c>
      <c r="HD96" s="42" t="s">
        <v>2993</v>
      </c>
      <c r="HE96" s="42" t="s">
        <v>2992</v>
      </c>
      <c r="HF96" s="42" t="s">
        <v>4603</v>
      </c>
      <c r="HG96" s="42" t="s">
        <v>7810</v>
      </c>
      <c r="HH96" s="42" t="s">
        <v>7809</v>
      </c>
      <c r="HI96" s="42" t="s">
        <v>315</v>
      </c>
      <c r="HJ96" s="42" t="s">
        <v>315</v>
      </c>
      <c r="HK96" s="47" t="s">
        <v>124</v>
      </c>
      <c r="HL96" s="47" t="s">
        <v>124</v>
      </c>
      <c r="HM96" s="42" t="s">
        <v>3304</v>
      </c>
    </row>
    <row r="97" spans="1:221" ht="11.25" customHeight="1">
      <c r="A97" s="86" t="s">
        <v>435</v>
      </c>
      <c r="B97" s="86"/>
      <c r="C97" s="63" t="s">
        <v>25</v>
      </c>
      <c r="D97" s="62" t="s">
        <v>5506</v>
      </c>
      <c r="E97" s="63" t="s">
        <v>25</v>
      </c>
      <c r="F97" s="62" t="s">
        <v>6205</v>
      </c>
      <c r="G97" s="62" t="s">
        <v>6205</v>
      </c>
      <c r="H97" s="62" t="s">
        <v>5506</v>
      </c>
      <c r="I97" s="62" t="s">
        <v>6331</v>
      </c>
      <c r="J97" s="62"/>
      <c r="K97" s="62" t="s">
        <v>1635</v>
      </c>
      <c r="L97" s="62" t="s">
        <v>6331</v>
      </c>
      <c r="M97" s="62" t="s">
        <v>1635</v>
      </c>
      <c r="N97" s="62" t="s">
        <v>6331</v>
      </c>
      <c r="O97" s="62" t="s">
        <v>1635</v>
      </c>
      <c r="P97" s="63"/>
      <c r="Q97" s="63" t="s">
        <v>25</v>
      </c>
      <c r="R97" s="63"/>
      <c r="S97" s="63" t="s">
        <v>1935</v>
      </c>
      <c r="T97" s="62" t="s">
        <v>4721</v>
      </c>
      <c r="U97" s="62" t="s">
        <v>25</v>
      </c>
      <c r="V97" s="62" t="s">
        <v>4765</v>
      </c>
      <c r="W97" s="62" t="s">
        <v>4765</v>
      </c>
      <c r="X97" s="62" t="s">
        <v>4694</v>
      </c>
      <c r="Y97" s="62" t="s">
        <v>4694</v>
      </c>
      <c r="Z97" s="63" t="s">
        <v>1745</v>
      </c>
      <c r="AA97" s="63" t="s">
        <v>1745</v>
      </c>
      <c r="AB97" s="63" t="s">
        <v>1745</v>
      </c>
      <c r="AC97" s="63" t="s">
        <v>2352</v>
      </c>
      <c r="AD97" s="63" t="s">
        <v>2352</v>
      </c>
      <c r="AE97" s="63" t="s">
        <v>2352</v>
      </c>
      <c r="AF97" s="63" t="s">
        <v>1456</v>
      </c>
      <c r="AG97" s="63" t="s">
        <v>1990</v>
      </c>
      <c r="AH97" s="63" t="s">
        <v>1991</v>
      </c>
      <c r="AI97" s="63"/>
      <c r="AJ97" s="63" t="s">
        <v>3940</v>
      </c>
      <c r="AK97" s="63" t="s">
        <v>3940</v>
      </c>
      <c r="AL97" s="62" t="s">
        <v>6205</v>
      </c>
      <c r="AM97" s="63" t="s">
        <v>5257</v>
      </c>
      <c r="AN97" s="63" t="s">
        <v>5834</v>
      </c>
      <c r="AO97" s="62" t="s">
        <v>6934</v>
      </c>
      <c r="AP97" s="63" t="s">
        <v>5257</v>
      </c>
      <c r="AQ97" s="63" t="s">
        <v>1108</v>
      </c>
      <c r="AR97" s="66" t="s">
        <v>6974</v>
      </c>
      <c r="AS97" s="66"/>
      <c r="AT97" s="66"/>
      <c r="AU97" s="63" t="s">
        <v>1099</v>
      </c>
      <c r="AV97" s="63" t="s">
        <v>3357</v>
      </c>
      <c r="AW97" s="63" t="s">
        <v>25</v>
      </c>
      <c r="AX97" s="63" t="s">
        <v>7062</v>
      </c>
      <c r="AY97" s="63" t="s">
        <v>25</v>
      </c>
      <c r="AZ97" s="63" t="s">
        <v>25</v>
      </c>
      <c r="BA97" s="63" t="s">
        <v>1226</v>
      </c>
      <c r="BB97" s="63" t="s">
        <v>25</v>
      </c>
      <c r="BC97" s="63" t="s">
        <v>25</v>
      </c>
      <c r="BD97" s="63" t="s">
        <v>1226</v>
      </c>
      <c r="BE97" s="62"/>
      <c r="BF97" s="62" t="s">
        <v>817</v>
      </c>
      <c r="BG97" s="63" t="s">
        <v>4274</v>
      </c>
      <c r="BH97" s="62"/>
      <c r="BI97" s="62" t="s">
        <v>816</v>
      </c>
      <c r="BJ97" s="62" t="s">
        <v>816</v>
      </c>
      <c r="BK97" s="62" t="s">
        <v>4274</v>
      </c>
      <c r="BL97" s="63" t="s">
        <v>4274</v>
      </c>
      <c r="BM97" s="63" t="s">
        <v>4274</v>
      </c>
      <c r="BN97" s="62"/>
      <c r="BO97" s="63" t="s">
        <v>4274</v>
      </c>
      <c r="BP97" s="62" t="s">
        <v>864</v>
      </c>
      <c r="BQ97" s="62" t="s">
        <v>864</v>
      </c>
      <c r="BR97" s="62" t="s">
        <v>4274</v>
      </c>
      <c r="BS97" s="63" t="s">
        <v>4274</v>
      </c>
      <c r="BT97" s="62" t="s">
        <v>915</v>
      </c>
      <c r="BU97" s="62" t="s">
        <v>915</v>
      </c>
      <c r="BV97" s="62" t="s">
        <v>4274</v>
      </c>
      <c r="BW97" s="63" t="s">
        <v>4274</v>
      </c>
      <c r="BX97" s="63" t="s">
        <v>7218</v>
      </c>
      <c r="BY97" s="63" t="s">
        <v>4077</v>
      </c>
      <c r="BZ97" s="63" t="s">
        <v>4077</v>
      </c>
      <c r="CA97" s="63" t="s">
        <v>7231</v>
      </c>
      <c r="CB97" s="63" t="s">
        <v>4099</v>
      </c>
      <c r="CC97" s="63" t="s">
        <v>7218</v>
      </c>
      <c r="CD97" s="63" t="s">
        <v>4087</v>
      </c>
      <c r="CE97" s="62"/>
      <c r="CF97" s="64" t="s">
        <v>5062</v>
      </c>
      <c r="CG97" s="64" t="s">
        <v>5062</v>
      </c>
      <c r="CH97" s="64"/>
      <c r="CI97" s="64"/>
      <c r="CJ97" s="64"/>
      <c r="CK97" s="64" t="s">
        <v>4949</v>
      </c>
      <c r="CL97" s="64" t="s">
        <v>4949</v>
      </c>
      <c r="CM97" s="64" t="s">
        <v>4958</v>
      </c>
      <c r="CN97" s="63" t="s">
        <v>8020</v>
      </c>
      <c r="CO97" s="63" t="s">
        <v>8020</v>
      </c>
      <c r="CP97" s="64" t="s">
        <v>1561</v>
      </c>
      <c r="CQ97" s="64" t="s">
        <v>1561</v>
      </c>
      <c r="CR97" s="64" t="s">
        <v>1561</v>
      </c>
      <c r="CS97" s="64"/>
      <c r="CT97" s="64" t="s">
        <v>25</v>
      </c>
      <c r="CU97" s="64" t="s">
        <v>25</v>
      </c>
      <c r="CV97" s="64" t="s">
        <v>25</v>
      </c>
      <c r="CW97" s="65"/>
      <c r="CX97" s="64" t="s">
        <v>970</v>
      </c>
      <c r="CY97" s="64" t="s">
        <v>3080</v>
      </c>
      <c r="CZ97" s="64" t="s">
        <v>3869</v>
      </c>
      <c r="DA97" s="62" t="s">
        <v>1430</v>
      </c>
      <c r="DB97" s="62"/>
      <c r="DC97" s="62" t="s">
        <v>1430</v>
      </c>
      <c r="DD97" s="62"/>
      <c r="DE97" s="62" t="s">
        <v>1468</v>
      </c>
      <c r="DF97" s="62" t="s">
        <v>1468</v>
      </c>
      <c r="DG97" s="62" t="s">
        <v>1468</v>
      </c>
      <c r="DH97" s="62" t="s">
        <v>1468</v>
      </c>
      <c r="DI97" s="62" t="s">
        <v>25</v>
      </c>
      <c r="DJ97" s="62" t="s">
        <v>1850</v>
      </c>
      <c r="DK97" s="62" t="s">
        <v>1834</v>
      </c>
      <c r="DL97" s="62" t="s">
        <v>3504</v>
      </c>
      <c r="DM97" s="62" t="s">
        <v>2175</v>
      </c>
      <c r="DN97" s="62" t="s">
        <v>3504</v>
      </c>
      <c r="DO97" s="62" t="s">
        <v>2590</v>
      </c>
      <c r="DP97" s="62" t="s">
        <v>2590</v>
      </c>
      <c r="DQ97" s="62" t="s">
        <v>3172</v>
      </c>
      <c r="DR97" s="62"/>
      <c r="DS97" s="62"/>
      <c r="DT97" s="62"/>
      <c r="DU97" s="62"/>
      <c r="DV97" s="62" t="s">
        <v>1018</v>
      </c>
      <c r="DW97" s="62" t="s">
        <v>1018</v>
      </c>
      <c r="DX97" s="62" t="s">
        <v>1018</v>
      </c>
      <c r="DY97" s="62" t="s">
        <v>1018</v>
      </c>
      <c r="DZ97" s="62" t="s">
        <v>1018</v>
      </c>
      <c r="EA97" s="62" t="s">
        <v>1018</v>
      </c>
      <c r="EB97" s="62" t="s">
        <v>1018</v>
      </c>
      <c r="EC97" s="62" t="s">
        <v>1018</v>
      </c>
      <c r="ED97" s="62" t="s">
        <v>1018</v>
      </c>
      <c r="EE97" s="62" t="s">
        <v>1018</v>
      </c>
      <c r="EF97" s="62" t="s">
        <v>1018</v>
      </c>
      <c r="EG97" s="62" t="s">
        <v>1018</v>
      </c>
      <c r="EH97" s="62" t="s">
        <v>6029</v>
      </c>
      <c r="EI97" s="62" t="s">
        <v>6029</v>
      </c>
      <c r="EJ97" s="62" t="s">
        <v>6029</v>
      </c>
      <c r="EK97" s="62" t="s">
        <v>6117</v>
      </c>
      <c r="EL97" s="62" t="s">
        <v>6029</v>
      </c>
      <c r="EM97" s="62" t="s">
        <v>6029</v>
      </c>
      <c r="EN97" s="62" t="s">
        <v>6029</v>
      </c>
      <c r="EO97" s="62" t="s">
        <v>6117</v>
      </c>
      <c r="EP97" s="66" t="s">
        <v>25</v>
      </c>
      <c r="EQ97" s="66" t="s">
        <v>25</v>
      </c>
      <c r="ER97" s="66" t="s">
        <v>8114</v>
      </c>
      <c r="ES97" s="66" t="s">
        <v>2239</v>
      </c>
      <c r="ET97" s="66" t="s">
        <v>25</v>
      </c>
      <c r="EU97" s="66" t="s">
        <v>2239</v>
      </c>
      <c r="EV97" s="66" t="s">
        <v>25</v>
      </c>
      <c r="EW97" s="66" t="s">
        <v>4398</v>
      </c>
      <c r="EX97" s="66" t="s">
        <v>25</v>
      </c>
      <c r="EY97" s="66" t="s">
        <v>4398</v>
      </c>
      <c r="EZ97" s="62" t="s">
        <v>565</v>
      </c>
      <c r="FA97" s="62" t="s">
        <v>615</v>
      </c>
      <c r="FB97" s="62" t="s">
        <v>3670</v>
      </c>
      <c r="FC97" s="62" t="s">
        <v>3671</v>
      </c>
      <c r="FD97" s="66" t="s">
        <v>2398</v>
      </c>
      <c r="FE97" s="66" t="s">
        <v>2398</v>
      </c>
      <c r="FF97" s="66" t="s">
        <v>4481</v>
      </c>
      <c r="FG97" s="63" t="s">
        <v>25</v>
      </c>
      <c r="FH97" s="62"/>
      <c r="FI97" s="63" t="s">
        <v>3608</v>
      </c>
      <c r="FJ97" s="62" t="s">
        <v>465</v>
      </c>
      <c r="FK97" s="62" t="s">
        <v>25</v>
      </c>
      <c r="FL97" s="63"/>
      <c r="FM97" s="63" t="s">
        <v>2471</v>
      </c>
      <c r="FN97" s="63" t="s">
        <v>2471</v>
      </c>
      <c r="FO97" s="63" t="s">
        <v>2471</v>
      </c>
      <c r="FP97" s="63" t="s">
        <v>2471</v>
      </c>
      <c r="FQ97" s="63" t="s">
        <v>2471</v>
      </c>
      <c r="FR97" s="63" t="s">
        <v>2471</v>
      </c>
      <c r="FS97" s="63" t="s">
        <v>3974</v>
      </c>
      <c r="FT97" s="63" t="s">
        <v>2577</v>
      </c>
      <c r="FU97" s="63" t="s">
        <v>2575</v>
      </c>
      <c r="FV97" s="63" t="s">
        <v>2577</v>
      </c>
      <c r="FW97" s="62"/>
      <c r="FX97" s="62" t="s">
        <v>1542</v>
      </c>
      <c r="FY97" s="62" t="s">
        <v>1525</v>
      </c>
      <c r="FZ97" s="62" t="s">
        <v>2741</v>
      </c>
      <c r="GA97" s="62" t="s">
        <v>25</v>
      </c>
      <c r="GB97" s="62" t="s">
        <v>1053</v>
      </c>
      <c r="GC97" s="62" t="s">
        <v>1102</v>
      </c>
      <c r="GD97" s="62" t="s">
        <v>2816</v>
      </c>
      <c r="GE97" s="62" t="s">
        <v>2816</v>
      </c>
      <c r="GF97" s="62" t="s">
        <v>2816</v>
      </c>
      <c r="GG97" s="62" t="s">
        <v>2816</v>
      </c>
      <c r="GH97" s="62" t="s">
        <v>5171</v>
      </c>
      <c r="GI97" s="62" t="s">
        <v>5211</v>
      </c>
      <c r="GJ97" s="62"/>
      <c r="GK97" s="62"/>
      <c r="GL97" s="62" t="s">
        <v>1379</v>
      </c>
      <c r="GM97" s="62" t="s">
        <v>2893</v>
      </c>
      <c r="GN97" s="62" t="s">
        <v>2893</v>
      </c>
      <c r="GO97" s="62"/>
      <c r="GP97" s="62" t="s">
        <v>1682</v>
      </c>
      <c r="GQ97" s="62" t="s">
        <v>1277</v>
      </c>
      <c r="GR97" s="62"/>
      <c r="GS97" s="62"/>
      <c r="GT97" s="62" t="s">
        <v>1178</v>
      </c>
      <c r="GU97" s="62" t="s">
        <v>1181</v>
      </c>
      <c r="GV97" s="62" t="s">
        <v>4576</v>
      </c>
      <c r="GW97" s="62" t="s">
        <v>1164</v>
      </c>
      <c r="GX97" s="62" t="s">
        <v>3469</v>
      </c>
      <c r="GY97" s="62" t="s">
        <v>3469</v>
      </c>
      <c r="GZ97" s="62" t="s">
        <v>5619</v>
      </c>
      <c r="HA97" s="67"/>
      <c r="HB97" s="67"/>
      <c r="HC97" s="62" t="s">
        <v>2991</v>
      </c>
      <c r="HD97" s="62" t="s">
        <v>2996</v>
      </c>
      <c r="HE97" s="62" t="s">
        <v>2991</v>
      </c>
      <c r="HF97" s="62" t="s">
        <v>2996</v>
      </c>
      <c r="HG97" s="62" t="s">
        <v>5891</v>
      </c>
      <c r="HH97" s="62" t="s">
        <v>5962</v>
      </c>
      <c r="HI97" s="62" t="s">
        <v>2457</v>
      </c>
      <c r="HJ97" s="62" t="s">
        <v>2457</v>
      </c>
      <c r="HK97" s="62" t="s">
        <v>545</v>
      </c>
      <c r="HL97" s="62" t="s">
        <v>545</v>
      </c>
      <c r="HM97" s="62" t="s">
        <v>3306</v>
      </c>
    </row>
    <row r="98" spans="1:221" ht="22.5" customHeight="1">
      <c r="A98" s="44" t="s">
        <v>42</v>
      </c>
      <c r="B98" s="44"/>
      <c r="C98" s="47" t="s">
        <v>25</v>
      </c>
      <c r="D98" s="42" t="s">
        <v>95</v>
      </c>
      <c r="E98" s="47" t="s">
        <v>25</v>
      </c>
      <c r="F98" s="42" t="s">
        <v>7516</v>
      </c>
      <c r="G98" s="42" t="s">
        <v>7518</v>
      </c>
      <c r="H98" s="42" t="s">
        <v>95</v>
      </c>
      <c r="I98" s="42" t="s">
        <v>25</v>
      </c>
      <c r="J98" s="47" t="s">
        <v>124</v>
      </c>
      <c r="K98" s="42" t="s">
        <v>3048</v>
      </c>
      <c r="L98" s="42" t="s">
        <v>7485</v>
      </c>
      <c r="M98" s="42" t="s">
        <v>4195</v>
      </c>
      <c r="N98" s="42" t="s">
        <v>7484</v>
      </c>
      <c r="O98" s="42" t="s">
        <v>3048</v>
      </c>
      <c r="P98" s="47" t="s">
        <v>25</v>
      </c>
      <c r="Q98" s="47" t="s">
        <v>25</v>
      </c>
      <c r="R98" s="42" t="s">
        <v>89</v>
      </c>
      <c r="S98" s="42" t="s">
        <v>1931</v>
      </c>
      <c r="T98" s="42" t="s">
        <v>25</v>
      </c>
      <c r="U98" s="42" t="s">
        <v>25</v>
      </c>
      <c r="V98" s="42" t="s">
        <v>4764</v>
      </c>
      <c r="W98" s="42" t="s">
        <v>4764</v>
      </c>
      <c r="X98" s="42" t="s">
        <v>67</v>
      </c>
      <c r="Y98" s="42" t="s">
        <v>67</v>
      </c>
      <c r="Z98" s="42" t="s">
        <v>87</v>
      </c>
      <c r="AA98" s="42" t="s">
        <v>1179</v>
      </c>
      <c r="AB98" s="42" t="s">
        <v>113</v>
      </c>
      <c r="AC98" s="42" t="s">
        <v>25</v>
      </c>
      <c r="AD98" s="42" t="s">
        <v>90</v>
      </c>
      <c r="AE98" s="42" t="s">
        <v>563</v>
      </c>
      <c r="AF98" s="42" t="s">
        <v>1953</v>
      </c>
      <c r="AG98" s="42" t="s">
        <v>124</v>
      </c>
      <c r="AH98" s="42" t="s">
        <v>155</v>
      </c>
      <c r="AI98" s="42" t="s">
        <v>5314</v>
      </c>
      <c r="AJ98" s="42" t="s">
        <v>7806</v>
      </c>
      <c r="AK98" s="42" t="s">
        <v>3806</v>
      </c>
      <c r="AL98" s="42" t="s">
        <v>7516</v>
      </c>
      <c r="AM98" s="42" t="s">
        <v>91</v>
      </c>
      <c r="AN98" s="42" t="s">
        <v>5833</v>
      </c>
      <c r="AO98" s="42" t="s">
        <v>6933</v>
      </c>
      <c r="AP98" s="42" t="s">
        <v>93</v>
      </c>
      <c r="AQ98" s="42" t="s">
        <v>84</v>
      </c>
      <c r="AR98" s="42" t="s">
        <v>7512</v>
      </c>
      <c r="AS98" s="42" t="s">
        <v>7382</v>
      </c>
      <c r="AT98" s="42" t="s">
        <v>25</v>
      </c>
      <c r="AU98" s="42" t="s">
        <v>25</v>
      </c>
      <c r="AV98" s="42" t="s">
        <v>5694</v>
      </c>
      <c r="AW98" s="42" t="s">
        <v>25</v>
      </c>
      <c r="AX98" s="42" t="s">
        <v>7431</v>
      </c>
      <c r="AY98" s="42" t="s">
        <v>65</v>
      </c>
      <c r="AZ98" s="42" t="s">
        <v>65</v>
      </c>
      <c r="BA98" s="42" t="s">
        <v>65</v>
      </c>
      <c r="BB98" s="42" t="s">
        <v>65</v>
      </c>
      <c r="BC98" s="42" t="s">
        <v>65</v>
      </c>
      <c r="BD98" s="42" t="s">
        <v>65</v>
      </c>
      <c r="BE98" s="42" t="s">
        <v>161</v>
      </c>
      <c r="BF98" s="42" t="s">
        <v>161</v>
      </c>
      <c r="BG98" s="42" t="s">
        <v>7536</v>
      </c>
      <c r="BH98" s="42" t="s">
        <v>162</v>
      </c>
      <c r="BI98" s="42" t="s">
        <v>162</v>
      </c>
      <c r="BJ98" s="42" t="s">
        <v>162</v>
      </c>
      <c r="BK98" s="42" t="s">
        <v>162</v>
      </c>
      <c r="BL98" s="42" t="s">
        <v>162</v>
      </c>
      <c r="BM98" s="42" t="s">
        <v>7532</v>
      </c>
      <c r="BN98" s="42" t="s">
        <v>149</v>
      </c>
      <c r="BO98" s="42" t="s">
        <v>7537</v>
      </c>
      <c r="BP98" s="42" t="s">
        <v>149</v>
      </c>
      <c r="BQ98" s="42" t="s">
        <v>149</v>
      </c>
      <c r="BR98" s="42" t="s">
        <v>124</v>
      </c>
      <c r="BS98" s="42" t="s">
        <v>124</v>
      </c>
      <c r="BT98" s="42" t="s">
        <v>149</v>
      </c>
      <c r="BU98" s="42" t="s">
        <v>149</v>
      </c>
      <c r="BV98" s="42" t="s">
        <v>93</v>
      </c>
      <c r="BW98" s="42" t="s">
        <v>93</v>
      </c>
      <c r="BX98" s="42" t="s">
        <v>7547</v>
      </c>
      <c r="BY98" s="47" t="s">
        <v>93</v>
      </c>
      <c r="BZ98" s="47" t="s">
        <v>93</v>
      </c>
      <c r="CA98" s="42" t="s">
        <v>7547</v>
      </c>
      <c r="CB98" s="47" t="s">
        <v>67</v>
      </c>
      <c r="CC98" s="42" t="s">
        <v>7548</v>
      </c>
      <c r="CD98" s="42" t="s">
        <v>4119</v>
      </c>
      <c r="CE98" s="77" t="s">
        <v>25</v>
      </c>
      <c r="CF98" s="29" t="s">
        <v>25</v>
      </c>
      <c r="CG98" s="51" t="s">
        <v>5063</v>
      </c>
      <c r="CH98" s="29" t="s">
        <v>25</v>
      </c>
      <c r="CI98" s="35" t="s">
        <v>124</v>
      </c>
      <c r="CJ98" s="51" t="s">
        <v>208</v>
      </c>
      <c r="CK98" s="29" t="s">
        <v>4950</v>
      </c>
      <c r="CL98" s="29" t="s">
        <v>5129</v>
      </c>
      <c r="CM98" s="51" t="s">
        <v>67</v>
      </c>
      <c r="CN98" s="42" t="s">
        <v>25</v>
      </c>
      <c r="CO98" s="42" t="s">
        <v>8019</v>
      </c>
      <c r="CP98" s="51" t="s">
        <v>1548</v>
      </c>
      <c r="CQ98" s="51" t="s">
        <v>1548</v>
      </c>
      <c r="CR98" s="51" t="s">
        <v>124</v>
      </c>
      <c r="CS98" s="29" t="s">
        <v>25</v>
      </c>
      <c r="CT98" s="29" t="s">
        <v>25</v>
      </c>
      <c r="CU98" s="29" t="s">
        <v>25</v>
      </c>
      <c r="CV98" s="29" t="s">
        <v>25</v>
      </c>
      <c r="CW98" s="36" t="s">
        <v>208</v>
      </c>
      <c r="CX98" s="51" t="s">
        <v>208</v>
      </c>
      <c r="CY98" s="51" t="s">
        <v>208</v>
      </c>
      <c r="CZ98" s="51" t="s">
        <v>207</v>
      </c>
      <c r="DA98" s="47" t="s">
        <v>25</v>
      </c>
      <c r="DB98" s="47" t="s">
        <v>25</v>
      </c>
      <c r="DC98" s="47" t="s">
        <v>25</v>
      </c>
      <c r="DD98" s="47" t="s">
        <v>65</v>
      </c>
      <c r="DE98" s="42" t="s">
        <v>395</v>
      </c>
      <c r="DF98" s="42" t="s">
        <v>395</v>
      </c>
      <c r="DG98" s="42" t="s">
        <v>395</v>
      </c>
      <c r="DH98" s="42" t="s">
        <v>395</v>
      </c>
      <c r="DI98" s="47" t="s">
        <v>25</v>
      </c>
      <c r="DJ98" s="42" t="s">
        <v>1695</v>
      </c>
      <c r="DK98" s="47" t="s">
        <v>124</v>
      </c>
      <c r="DL98" s="42" t="s">
        <v>3579</v>
      </c>
      <c r="DM98" s="42" t="s">
        <v>2174</v>
      </c>
      <c r="DN98" s="42" t="s">
        <v>2174</v>
      </c>
      <c r="DO98" s="42" t="s">
        <v>25</v>
      </c>
      <c r="DP98" s="42" t="s">
        <v>3746</v>
      </c>
      <c r="DQ98" s="47" t="s">
        <v>25</v>
      </c>
      <c r="DR98" s="42" t="s">
        <v>149</v>
      </c>
      <c r="DS98" s="42" t="s">
        <v>65</v>
      </c>
      <c r="DT98" s="42" t="s">
        <v>65</v>
      </c>
      <c r="DU98" s="42" t="s">
        <v>91</v>
      </c>
      <c r="DV98" s="42" t="s">
        <v>1019</v>
      </c>
      <c r="DW98" s="42" t="s">
        <v>1019</v>
      </c>
      <c r="DX98" s="42" t="s">
        <v>91</v>
      </c>
      <c r="DY98" s="42" t="s">
        <v>91</v>
      </c>
      <c r="DZ98" s="42" t="s">
        <v>91</v>
      </c>
      <c r="EA98" s="42" t="s">
        <v>91</v>
      </c>
      <c r="EB98" s="42" t="s">
        <v>91</v>
      </c>
      <c r="EC98" s="42" t="s">
        <v>91</v>
      </c>
      <c r="ED98" s="42" t="s">
        <v>5720</v>
      </c>
      <c r="EE98" s="42" t="s">
        <v>5720</v>
      </c>
      <c r="EF98" s="42" t="s">
        <v>5720</v>
      </c>
      <c r="EG98" s="42" t="s">
        <v>5720</v>
      </c>
      <c r="EH98" s="42" t="s">
        <v>6032</v>
      </c>
      <c r="EI98" s="42" t="s">
        <v>6031</v>
      </c>
      <c r="EJ98" s="42" t="s">
        <v>6031</v>
      </c>
      <c r="EK98" s="42" t="s">
        <v>67</v>
      </c>
      <c r="EL98" s="42" t="s">
        <v>7431</v>
      </c>
      <c r="EM98" s="42" t="s">
        <v>7431</v>
      </c>
      <c r="EN98" s="42" t="s">
        <v>7432</v>
      </c>
      <c r="EO98" s="42" t="s">
        <v>7433</v>
      </c>
      <c r="EP98" s="42" t="s">
        <v>25</v>
      </c>
      <c r="EQ98" s="42" t="s">
        <v>25</v>
      </c>
      <c r="ER98" s="42" t="s">
        <v>8112</v>
      </c>
      <c r="ES98" s="42" t="s">
        <v>2242</v>
      </c>
      <c r="ET98" s="42" t="s">
        <v>25</v>
      </c>
      <c r="EU98" s="42" t="s">
        <v>2242</v>
      </c>
      <c r="EV98" s="42" t="s">
        <v>25</v>
      </c>
      <c r="EW98" s="42" t="s">
        <v>2242</v>
      </c>
      <c r="EX98" s="42" t="s">
        <v>25</v>
      </c>
      <c r="EY98" s="42" t="s">
        <v>2242</v>
      </c>
      <c r="EZ98" s="47" t="s">
        <v>563</v>
      </c>
      <c r="FA98" s="47" t="s">
        <v>0</v>
      </c>
      <c r="FB98" s="47" t="s">
        <v>124</v>
      </c>
      <c r="FC98" s="47" t="s">
        <v>0</v>
      </c>
      <c r="FD98" s="47" t="s">
        <v>91</v>
      </c>
      <c r="FE98" s="47" t="s">
        <v>91</v>
      </c>
      <c r="FF98" s="42" t="s">
        <v>4438</v>
      </c>
      <c r="FG98" s="42" t="s">
        <v>25</v>
      </c>
      <c r="FH98" s="42" t="s">
        <v>25</v>
      </c>
      <c r="FI98" s="42" t="s">
        <v>25</v>
      </c>
      <c r="FJ98" s="42" t="s">
        <v>25</v>
      </c>
      <c r="FK98" s="47" t="s">
        <v>25</v>
      </c>
      <c r="FL98" s="42" t="s">
        <v>49</v>
      </c>
      <c r="FM98" s="42" t="s">
        <v>49</v>
      </c>
      <c r="FN98" s="42" t="s">
        <v>7471</v>
      </c>
      <c r="FO98" s="42" t="s">
        <v>7807</v>
      </c>
      <c r="FP98" s="42" t="s">
        <v>7807</v>
      </c>
      <c r="FQ98" s="42" t="s">
        <v>7807</v>
      </c>
      <c r="FR98" s="42" t="s">
        <v>7807</v>
      </c>
      <c r="FS98" s="42" t="s">
        <v>25</v>
      </c>
      <c r="FT98" s="42" t="s">
        <v>1179</v>
      </c>
      <c r="FU98" s="42" t="s">
        <v>5749</v>
      </c>
      <c r="FV98" s="42" t="s">
        <v>5750</v>
      </c>
      <c r="FW98" s="42" t="s">
        <v>287</v>
      </c>
      <c r="FX98" s="42" t="s">
        <v>287</v>
      </c>
      <c r="FY98" s="42" t="s">
        <v>563</v>
      </c>
      <c r="FZ98" s="42" t="s">
        <v>2740</v>
      </c>
      <c r="GA98" s="42" t="s">
        <v>25</v>
      </c>
      <c r="GB98" s="42" t="s">
        <v>1104</v>
      </c>
      <c r="GC98" s="42" t="s">
        <v>1104</v>
      </c>
      <c r="GD98" s="47" t="s">
        <v>25</v>
      </c>
      <c r="GE98" s="42" t="s">
        <v>563</v>
      </c>
      <c r="GF98" s="47" t="s">
        <v>25</v>
      </c>
      <c r="GG98" s="42" t="s">
        <v>563</v>
      </c>
      <c r="GH98" s="47" t="s">
        <v>25</v>
      </c>
      <c r="GI98" s="42" t="s">
        <v>93</v>
      </c>
      <c r="GJ98" s="42" t="s">
        <v>0</v>
      </c>
      <c r="GK98" s="42" t="s">
        <v>170</v>
      </c>
      <c r="GL98" s="42" t="s">
        <v>93</v>
      </c>
      <c r="GM98" s="42" t="s">
        <v>0</v>
      </c>
      <c r="GN98" s="42" t="s">
        <v>91</v>
      </c>
      <c r="GO98" s="42" t="s">
        <v>339</v>
      </c>
      <c r="GP98" s="42" t="s">
        <v>2867</v>
      </c>
      <c r="GQ98" s="42" t="s">
        <v>0</v>
      </c>
      <c r="GR98" s="42" t="s">
        <v>25</v>
      </c>
      <c r="GS98" s="42" t="s">
        <v>114</v>
      </c>
      <c r="GT98" s="42" t="s">
        <v>1179</v>
      </c>
      <c r="GU98" s="42" t="s">
        <v>95</v>
      </c>
      <c r="GV98" s="42" t="s">
        <v>231</v>
      </c>
      <c r="GW98" s="42" t="s">
        <v>5799</v>
      </c>
      <c r="GX98" s="42" t="s">
        <v>3419</v>
      </c>
      <c r="GY98" s="42" t="s">
        <v>3420</v>
      </c>
      <c r="GZ98" s="42" t="s">
        <v>5620</v>
      </c>
      <c r="HA98" s="47" t="s">
        <v>65</v>
      </c>
      <c r="HB98" s="42" t="s">
        <v>71</v>
      </c>
      <c r="HC98" s="42" t="s">
        <v>316</v>
      </c>
      <c r="HD98" s="42" t="s">
        <v>301</v>
      </c>
      <c r="HE98" s="42" t="s">
        <v>316</v>
      </c>
      <c r="HF98" s="42" t="s">
        <v>4602</v>
      </c>
      <c r="HG98" s="42" t="s">
        <v>7811</v>
      </c>
      <c r="HH98" s="42" t="s">
        <v>7808</v>
      </c>
      <c r="HI98" s="42" t="s">
        <v>3225</v>
      </c>
      <c r="HJ98" s="42" t="s">
        <v>3225</v>
      </c>
      <c r="HK98" s="47" t="s">
        <v>124</v>
      </c>
      <c r="HL98" s="47" t="s">
        <v>124</v>
      </c>
      <c r="HM98" s="42" t="s">
        <v>3305</v>
      </c>
    </row>
    <row r="99" spans="1:221" ht="11.25" customHeight="1">
      <c r="A99" s="86" t="s">
        <v>435</v>
      </c>
      <c r="B99" s="86"/>
      <c r="C99" s="63" t="s">
        <v>25</v>
      </c>
      <c r="D99" s="62" t="s">
        <v>5507</v>
      </c>
      <c r="E99" s="63" t="s">
        <v>25</v>
      </c>
      <c r="F99" s="62" t="s">
        <v>6206</v>
      </c>
      <c r="G99" s="62" t="s">
        <v>6206</v>
      </c>
      <c r="H99" s="62" t="s">
        <v>5507</v>
      </c>
      <c r="I99" s="62" t="s">
        <v>25</v>
      </c>
      <c r="J99" s="62"/>
      <c r="K99" s="62" t="s">
        <v>1635</v>
      </c>
      <c r="L99" s="62" t="s">
        <v>6331</v>
      </c>
      <c r="M99" s="62" t="s">
        <v>1635</v>
      </c>
      <c r="N99" s="62" t="s">
        <v>6331</v>
      </c>
      <c r="O99" s="62" t="s">
        <v>1635</v>
      </c>
      <c r="P99" s="63"/>
      <c r="Q99" s="63" t="s">
        <v>25</v>
      </c>
      <c r="R99" s="63"/>
      <c r="S99" s="63" t="s">
        <v>1934</v>
      </c>
      <c r="T99" s="62" t="s">
        <v>4721</v>
      </c>
      <c r="U99" s="62" t="s">
        <v>25</v>
      </c>
      <c r="V99" s="62" t="s">
        <v>4765</v>
      </c>
      <c r="W99" s="62" t="s">
        <v>4765</v>
      </c>
      <c r="X99" s="62" t="s">
        <v>4694</v>
      </c>
      <c r="Y99" s="62" t="s">
        <v>4694</v>
      </c>
      <c r="Z99" s="63" t="s">
        <v>1745</v>
      </c>
      <c r="AA99" s="63" t="s">
        <v>1745</v>
      </c>
      <c r="AB99" s="63" t="s">
        <v>1745</v>
      </c>
      <c r="AC99" s="63" t="s">
        <v>2352</v>
      </c>
      <c r="AD99" s="63" t="s">
        <v>2352</v>
      </c>
      <c r="AE99" s="63" t="s">
        <v>2352</v>
      </c>
      <c r="AF99" s="63" t="s">
        <v>1456</v>
      </c>
      <c r="AG99" s="63" t="s">
        <v>1990</v>
      </c>
      <c r="AH99" s="63" t="s">
        <v>1991</v>
      </c>
      <c r="AI99" s="63"/>
      <c r="AJ99" s="63" t="s">
        <v>3941</v>
      </c>
      <c r="AK99" s="63" t="s">
        <v>3941</v>
      </c>
      <c r="AL99" s="62" t="s">
        <v>6206</v>
      </c>
      <c r="AM99" s="63" t="s">
        <v>5257</v>
      </c>
      <c r="AN99" s="63" t="s">
        <v>5835</v>
      </c>
      <c r="AO99" s="62" t="s">
        <v>6934</v>
      </c>
      <c r="AP99" s="63" t="s">
        <v>5257</v>
      </c>
      <c r="AQ99" s="63" t="s">
        <v>1761</v>
      </c>
      <c r="AR99" s="66" t="s">
        <v>7526</v>
      </c>
      <c r="AS99" s="66"/>
      <c r="AT99" s="66"/>
      <c r="AU99" s="63" t="s">
        <v>3356</v>
      </c>
      <c r="AV99" s="63" t="s">
        <v>3356</v>
      </c>
      <c r="AW99" s="63" t="s">
        <v>25</v>
      </c>
      <c r="AX99" s="63" t="s">
        <v>7062</v>
      </c>
      <c r="AY99" s="63" t="s">
        <v>1265</v>
      </c>
      <c r="AZ99" s="63" t="s">
        <v>1265</v>
      </c>
      <c r="BA99" s="63" t="s">
        <v>1265</v>
      </c>
      <c r="BB99" s="63" t="s">
        <v>1265</v>
      </c>
      <c r="BC99" s="63" t="s">
        <v>1265</v>
      </c>
      <c r="BD99" s="63" t="s">
        <v>1265</v>
      </c>
      <c r="BE99" s="62"/>
      <c r="BF99" s="62" t="s">
        <v>817</v>
      </c>
      <c r="BG99" s="63" t="s">
        <v>4274</v>
      </c>
      <c r="BH99" s="62"/>
      <c r="BI99" s="62" t="s">
        <v>816</v>
      </c>
      <c r="BJ99" s="62" t="s">
        <v>816</v>
      </c>
      <c r="BK99" s="62" t="s">
        <v>4274</v>
      </c>
      <c r="BL99" s="63" t="s">
        <v>4274</v>
      </c>
      <c r="BM99" s="63" t="s">
        <v>4274</v>
      </c>
      <c r="BN99" s="62"/>
      <c r="BO99" s="63" t="s">
        <v>4274</v>
      </c>
      <c r="BP99" s="62" t="s">
        <v>864</v>
      </c>
      <c r="BQ99" s="62" t="s">
        <v>864</v>
      </c>
      <c r="BR99" s="62" t="s">
        <v>4274</v>
      </c>
      <c r="BS99" s="63" t="s">
        <v>4274</v>
      </c>
      <c r="BT99" s="62" t="s">
        <v>915</v>
      </c>
      <c r="BU99" s="62" t="s">
        <v>915</v>
      </c>
      <c r="BV99" s="62" t="s">
        <v>4274</v>
      </c>
      <c r="BW99" s="63" t="s">
        <v>4274</v>
      </c>
      <c r="BX99" s="63" t="s">
        <v>7219</v>
      </c>
      <c r="BY99" s="63" t="s">
        <v>4099</v>
      </c>
      <c r="BZ99" s="63" t="s">
        <v>4086</v>
      </c>
      <c r="CA99" s="63" t="s">
        <v>7299</v>
      </c>
      <c r="CB99" s="63" t="s">
        <v>4099</v>
      </c>
      <c r="CC99" s="63" t="s">
        <v>7314</v>
      </c>
      <c r="CD99" s="63" t="s">
        <v>4103</v>
      </c>
      <c r="CE99" s="62"/>
      <c r="CF99" s="64" t="s">
        <v>25</v>
      </c>
      <c r="CG99" s="64" t="s">
        <v>5064</v>
      </c>
      <c r="CH99" s="64"/>
      <c r="CI99" s="64"/>
      <c r="CJ99" s="64"/>
      <c r="CK99" s="64" t="s">
        <v>4951</v>
      </c>
      <c r="CL99" s="64" t="s">
        <v>4951</v>
      </c>
      <c r="CM99" s="64" t="s">
        <v>4951</v>
      </c>
      <c r="CN99" s="63" t="s">
        <v>8020</v>
      </c>
      <c r="CO99" s="63" t="s">
        <v>8020</v>
      </c>
      <c r="CP99" s="64" t="s">
        <v>1561</v>
      </c>
      <c r="CQ99" s="64" t="s">
        <v>1561</v>
      </c>
      <c r="CR99" s="64" t="s">
        <v>1561</v>
      </c>
      <c r="CS99" s="64"/>
      <c r="CT99" s="64" t="s">
        <v>25</v>
      </c>
      <c r="CU99" s="64" t="s">
        <v>25</v>
      </c>
      <c r="CV99" s="64" t="s">
        <v>25</v>
      </c>
      <c r="CW99" s="65"/>
      <c r="CX99" s="64" t="s">
        <v>970</v>
      </c>
      <c r="CY99" s="64" t="s">
        <v>3080</v>
      </c>
      <c r="CZ99" s="64" t="s">
        <v>3869</v>
      </c>
      <c r="DA99" s="62" t="s">
        <v>25</v>
      </c>
      <c r="DB99" s="62"/>
      <c r="DC99" s="62" t="s">
        <v>25</v>
      </c>
      <c r="DD99" s="62"/>
      <c r="DE99" s="62" t="s">
        <v>1469</v>
      </c>
      <c r="DF99" s="62" t="s">
        <v>1469</v>
      </c>
      <c r="DG99" s="62" t="s">
        <v>1469</v>
      </c>
      <c r="DH99" s="62" t="s">
        <v>1469</v>
      </c>
      <c r="DI99" s="62" t="s">
        <v>25</v>
      </c>
      <c r="DJ99" s="62" t="s">
        <v>1851</v>
      </c>
      <c r="DK99" s="62" t="s">
        <v>1835</v>
      </c>
      <c r="DL99" s="62" t="s">
        <v>25</v>
      </c>
      <c r="DM99" s="62" t="s">
        <v>2173</v>
      </c>
      <c r="DN99" s="62" t="s">
        <v>3560</v>
      </c>
      <c r="DO99" s="62" t="s">
        <v>2590</v>
      </c>
      <c r="DP99" s="62" t="s">
        <v>2590</v>
      </c>
      <c r="DQ99" s="62" t="s">
        <v>25</v>
      </c>
      <c r="DR99" s="62"/>
      <c r="DS99" s="62"/>
      <c r="DT99" s="62"/>
      <c r="DU99" s="62"/>
      <c r="DV99" s="62" t="s">
        <v>25</v>
      </c>
      <c r="DW99" s="62" t="s">
        <v>25</v>
      </c>
      <c r="DX99" s="62" t="s">
        <v>1039</v>
      </c>
      <c r="DY99" s="62" t="s">
        <v>1039</v>
      </c>
      <c r="DZ99" s="62" t="s">
        <v>5464</v>
      </c>
      <c r="EA99" s="62" t="s">
        <v>5464</v>
      </c>
      <c r="EB99" s="62" t="s">
        <v>5464</v>
      </c>
      <c r="EC99" s="62" t="s">
        <v>5464</v>
      </c>
      <c r="ED99" s="62" t="s">
        <v>5464</v>
      </c>
      <c r="EE99" s="62" t="s">
        <v>5464</v>
      </c>
      <c r="EF99" s="62" t="s">
        <v>5464</v>
      </c>
      <c r="EG99" s="62" t="s">
        <v>5464</v>
      </c>
      <c r="EH99" s="62" t="s">
        <v>6029</v>
      </c>
      <c r="EI99" s="62" t="s">
        <v>6087</v>
      </c>
      <c r="EJ99" s="62" t="s">
        <v>6087</v>
      </c>
      <c r="EK99" s="62" t="s">
        <v>6118</v>
      </c>
      <c r="EL99" s="62" t="s">
        <v>6087</v>
      </c>
      <c r="EM99" s="62" t="s">
        <v>6087</v>
      </c>
      <c r="EN99" s="62" t="s">
        <v>6029</v>
      </c>
      <c r="EO99" s="62" t="s">
        <v>6118</v>
      </c>
      <c r="EP99" s="66" t="s">
        <v>25</v>
      </c>
      <c r="EQ99" s="66" t="s">
        <v>25</v>
      </c>
      <c r="ER99" s="66" t="s">
        <v>8114</v>
      </c>
      <c r="ES99" s="66" t="s">
        <v>2239</v>
      </c>
      <c r="ET99" s="66"/>
      <c r="EU99" s="66" t="s">
        <v>2239</v>
      </c>
      <c r="EV99" s="66" t="s">
        <v>25</v>
      </c>
      <c r="EW99" s="66" t="s">
        <v>4398</v>
      </c>
      <c r="EX99" s="66" t="s">
        <v>25</v>
      </c>
      <c r="EY99" s="66" t="s">
        <v>4398</v>
      </c>
      <c r="EZ99" s="62" t="s">
        <v>565</v>
      </c>
      <c r="FA99" s="62" t="s">
        <v>615</v>
      </c>
      <c r="FB99" s="62" t="s">
        <v>3670</v>
      </c>
      <c r="FC99" s="62" t="s">
        <v>3671</v>
      </c>
      <c r="FD99" s="66" t="s">
        <v>2398</v>
      </c>
      <c r="FE99" s="66" t="s">
        <v>2398</v>
      </c>
      <c r="FF99" s="66" t="s">
        <v>4482</v>
      </c>
      <c r="FG99" s="63" t="s">
        <v>25</v>
      </c>
      <c r="FH99" s="62"/>
      <c r="FI99" s="63" t="s">
        <v>25</v>
      </c>
      <c r="FJ99" s="62"/>
      <c r="FK99" s="62" t="s">
        <v>25</v>
      </c>
      <c r="FL99" s="63"/>
      <c r="FM99" s="63" t="s">
        <v>2471</v>
      </c>
      <c r="FN99" s="63" t="s">
        <v>2471</v>
      </c>
      <c r="FO99" s="63" t="s">
        <v>2471</v>
      </c>
      <c r="FP99" s="63" t="s">
        <v>2471</v>
      </c>
      <c r="FQ99" s="63" t="s">
        <v>2471</v>
      </c>
      <c r="FR99" s="63" t="s">
        <v>2471</v>
      </c>
      <c r="FS99" s="63" t="s">
        <v>25</v>
      </c>
      <c r="FT99" s="63" t="s">
        <v>2578</v>
      </c>
      <c r="FU99" s="63" t="s">
        <v>2574</v>
      </c>
      <c r="FV99" s="63" t="s">
        <v>2578</v>
      </c>
      <c r="FW99" s="62"/>
      <c r="FX99" s="62" t="s">
        <v>1543</v>
      </c>
      <c r="FY99" s="62" t="s">
        <v>1526</v>
      </c>
      <c r="FZ99" s="62" t="s">
        <v>2741</v>
      </c>
      <c r="GA99" s="62" t="s">
        <v>25</v>
      </c>
      <c r="GB99" s="62" t="s">
        <v>1105</v>
      </c>
      <c r="GC99" s="62" t="s">
        <v>1105</v>
      </c>
      <c r="GD99" s="62" t="s">
        <v>25</v>
      </c>
      <c r="GE99" s="62" t="s">
        <v>2816</v>
      </c>
      <c r="GF99" s="62" t="s">
        <v>25</v>
      </c>
      <c r="GG99" s="62" t="s">
        <v>2816</v>
      </c>
      <c r="GH99" s="62" t="s">
        <v>25</v>
      </c>
      <c r="GI99" s="62" t="s">
        <v>5211</v>
      </c>
      <c r="GJ99" s="62"/>
      <c r="GK99" s="62"/>
      <c r="GL99" s="62" t="s">
        <v>1380</v>
      </c>
      <c r="GM99" s="62" t="s">
        <v>2893</v>
      </c>
      <c r="GN99" s="62" t="s">
        <v>2893</v>
      </c>
      <c r="GO99" s="62"/>
      <c r="GP99" s="62" t="s">
        <v>4545</v>
      </c>
      <c r="GQ99" s="62" t="s">
        <v>1277</v>
      </c>
      <c r="GR99" s="62"/>
      <c r="GS99" s="62"/>
      <c r="GT99" s="62" t="s">
        <v>1180</v>
      </c>
      <c r="GU99" s="62" t="s">
        <v>1183</v>
      </c>
      <c r="GV99" s="62" t="s">
        <v>1203</v>
      </c>
      <c r="GW99" s="62" t="s">
        <v>1165</v>
      </c>
      <c r="GX99" s="62" t="s">
        <v>3469</v>
      </c>
      <c r="GY99" s="62" t="s">
        <v>3469</v>
      </c>
      <c r="GZ99" s="62" t="s">
        <v>5621</v>
      </c>
      <c r="HA99" s="67"/>
      <c r="HB99" s="67"/>
      <c r="HC99" s="62" t="s">
        <v>2994</v>
      </c>
      <c r="HD99" s="62" t="s">
        <v>2997</v>
      </c>
      <c r="HE99" s="62" t="s">
        <v>2994</v>
      </c>
      <c r="HF99" s="62" t="s">
        <v>2997</v>
      </c>
      <c r="HG99" s="62" t="s">
        <v>5892</v>
      </c>
      <c r="HH99" s="62" t="s">
        <v>5963</v>
      </c>
      <c r="HI99" s="62" t="s">
        <v>3214</v>
      </c>
      <c r="HJ99" s="62" t="s">
        <v>3224</v>
      </c>
      <c r="HK99" s="62" t="s">
        <v>545</v>
      </c>
      <c r="HL99" s="62" t="s">
        <v>545</v>
      </c>
      <c r="HM99" s="62" t="s">
        <v>3306</v>
      </c>
    </row>
    <row r="100" spans="1:221" s="30" customFormat="1" ht="22.5" customHeight="1">
      <c r="A100" s="44" t="s">
        <v>2077</v>
      </c>
      <c r="B100" s="9"/>
      <c r="C100" s="47" t="s">
        <v>25</v>
      </c>
      <c r="D100" s="42" t="s">
        <v>25</v>
      </c>
      <c r="E100" s="47" t="s">
        <v>25</v>
      </c>
      <c r="F100" s="42" t="s">
        <v>7512</v>
      </c>
      <c r="G100" s="42" t="s">
        <v>7517</v>
      </c>
      <c r="H100" s="42" t="s">
        <v>25</v>
      </c>
      <c r="I100" s="42" t="s">
        <v>7514</v>
      </c>
      <c r="J100" s="127"/>
      <c r="K100" s="42" t="s">
        <v>3048</v>
      </c>
      <c r="L100" s="42" t="s">
        <v>7485</v>
      </c>
      <c r="M100" s="42" t="s">
        <v>4195</v>
      </c>
      <c r="N100" s="42" t="s">
        <v>7484</v>
      </c>
      <c r="O100" s="42" t="s">
        <v>3048</v>
      </c>
      <c r="P100" s="116"/>
      <c r="Q100" s="42" t="s">
        <v>25</v>
      </c>
      <c r="R100" s="127"/>
      <c r="S100" s="42" t="s">
        <v>1931</v>
      </c>
      <c r="T100" s="42" t="s">
        <v>25</v>
      </c>
      <c r="U100" s="42" t="s">
        <v>25</v>
      </c>
      <c r="V100" s="42" t="s">
        <v>4764</v>
      </c>
      <c r="W100" s="42" t="s">
        <v>4764</v>
      </c>
      <c r="X100" s="42" t="s">
        <v>67</v>
      </c>
      <c r="Y100" s="42" t="s">
        <v>67</v>
      </c>
      <c r="Z100" s="127"/>
      <c r="AA100" s="127"/>
      <c r="AB100" s="127"/>
      <c r="AC100" s="42" t="s">
        <v>25</v>
      </c>
      <c r="AD100" s="42" t="s">
        <v>25</v>
      </c>
      <c r="AE100" s="42" t="s">
        <v>25</v>
      </c>
      <c r="AF100" s="42" t="s">
        <v>1953</v>
      </c>
      <c r="AG100" s="42" t="s">
        <v>124</v>
      </c>
      <c r="AH100" s="42" t="s">
        <v>155</v>
      </c>
      <c r="AI100" s="42" t="s">
        <v>5314</v>
      </c>
      <c r="AJ100" s="42" t="s">
        <v>7507</v>
      </c>
      <c r="AK100" s="42" t="s">
        <v>3806</v>
      </c>
      <c r="AL100" s="42" t="s">
        <v>7512</v>
      </c>
      <c r="AM100" s="42" t="s">
        <v>91</v>
      </c>
      <c r="AN100" s="42" t="s">
        <v>25</v>
      </c>
      <c r="AO100" s="42" t="s">
        <v>6933</v>
      </c>
      <c r="AP100" s="42" t="s">
        <v>93</v>
      </c>
      <c r="AQ100" s="42" t="s">
        <v>4590</v>
      </c>
      <c r="AR100" s="42" t="s">
        <v>25</v>
      </c>
      <c r="AS100" s="42" t="s">
        <v>25</v>
      </c>
      <c r="AT100" s="42" t="s">
        <v>25</v>
      </c>
      <c r="AU100" s="42" t="s">
        <v>25</v>
      </c>
      <c r="AV100" s="42" t="s">
        <v>25</v>
      </c>
      <c r="AW100" s="42" t="s">
        <v>25</v>
      </c>
      <c r="AX100" s="42" t="s">
        <v>25</v>
      </c>
      <c r="AY100" s="42" t="s">
        <v>25</v>
      </c>
      <c r="AZ100" s="42" t="s">
        <v>25</v>
      </c>
      <c r="BA100" s="42" t="s">
        <v>25</v>
      </c>
      <c r="BB100" s="42" t="s">
        <v>25</v>
      </c>
      <c r="BC100" s="42" t="s">
        <v>25</v>
      </c>
      <c r="BD100" s="42" t="s">
        <v>25</v>
      </c>
      <c r="BE100" s="127"/>
      <c r="BF100" s="42" t="s">
        <v>161</v>
      </c>
      <c r="BG100" s="42" t="s">
        <v>7540</v>
      </c>
      <c r="BH100" s="127"/>
      <c r="BI100" s="42" t="s">
        <v>162</v>
      </c>
      <c r="BJ100" s="42" t="s">
        <v>162</v>
      </c>
      <c r="BK100" s="42" t="s">
        <v>162</v>
      </c>
      <c r="BL100" s="42" t="s">
        <v>162</v>
      </c>
      <c r="BM100" s="42" t="s">
        <v>7533</v>
      </c>
      <c r="BN100" s="127"/>
      <c r="BO100" s="42" t="s">
        <v>7102</v>
      </c>
      <c r="BP100" s="42" t="s">
        <v>149</v>
      </c>
      <c r="BQ100" s="42" t="s">
        <v>149</v>
      </c>
      <c r="BR100" s="42" t="s">
        <v>124</v>
      </c>
      <c r="BS100" s="42" t="s">
        <v>124</v>
      </c>
      <c r="BT100" s="42" t="s">
        <v>149</v>
      </c>
      <c r="BU100" s="42" t="s">
        <v>149</v>
      </c>
      <c r="BV100" s="42" t="s">
        <v>93</v>
      </c>
      <c r="BW100" s="42" t="s">
        <v>93</v>
      </c>
      <c r="BX100" s="42" t="s">
        <v>7539</v>
      </c>
      <c r="BY100" s="47" t="s">
        <v>93</v>
      </c>
      <c r="BZ100" s="47" t="s">
        <v>93</v>
      </c>
      <c r="CA100" s="42" t="s">
        <v>7539</v>
      </c>
      <c r="CB100" s="42" t="s">
        <v>67</v>
      </c>
      <c r="CC100" s="42" t="s">
        <v>7546</v>
      </c>
      <c r="CD100" s="42" t="s">
        <v>4119</v>
      </c>
      <c r="CE100" s="127"/>
      <c r="CF100" s="29" t="s">
        <v>25</v>
      </c>
      <c r="CG100" s="29" t="s">
        <v>25</v>
      </c>
      <c r="CH100" s="133"/>
      <c r="CI100" s="129"/>
      <c r="CJ100" s="129"/>
      <c r="CK100" s="29" t="s">
        <v>4953</v>
      </c>
      <c r="CL100" s="29" t="s">
        <v>4953</v>
      </c>
      <c r="CM100" s="29" t="s">
        <v>4953</v>
      </c>
      <c r="CN100" s="42" t="s">
        <v>8019</v>
      </c>
      <c r="CO100" s="42" t="s">
        <v>25</v>
      </c>
      <c r="CP100" s="51" t="s">
        <v>124</v>
      </c>
      <c r="CQ100" s="51" t="s">
        <v>124</v>
      </c>
      <c r="CR100" s="51" t="s">
        <v>124</v>
      </c>
      <c r="CS100" s="133"/>
      <c r="CT100" s="29" t="s">
        <v>25</v>
      </c>
      <c r="CU100" s="29" t="s">
        <v>25</v>
      </c>
      <c r="CV100" s="29" t="s">
        <v>25</v>
      </c>
      <c r="CW100" s="129"/>
      <c r="CX100" s="51" t="s">
        <v>208</v>
      </c>
      <c r="CY100" s="51" t="s">
        <v>208</v>
      </c>
      <c r="CZ100" s="51" t="s">
        <v>207</v>
      </c>
      <c r="DA100" s="42" t="s">
        <v>563</v>
      </c>
      <c r="DB100" s="127"/>
      <c r="DC100" s="42" t="s">
        <v>563</v>
      </c>
      <c r="DD100" s="127"/>
      <c r="DE100" s="42" t="s">
        <v>93</v>
      </c>
      <c r="DF100" s="42" t="s">
        <v>93</v>
      </c>
      <c r="DG100" s="42" t="s">
        <v>93</v>
      </c>
      <c r="DH100" s="42" t="s">
        <v>93</v>
      </c>
      <c r="DI100" s="127"/>
      <c r="DJ100" s="127"/>
      <c r="DK100" s="127"/>
      <c r="DL100" s="42" t="s">
        <v>361</v>
      </c>
      <c r="DM100" s="42" t="s">
        <v>361</v>
      </c>
      <c r="DN100" s="42" t="s">
        <v>361</v>
      </c>
      <c r="DO100" s="42" t="s">
        <v>25</v>
      </c>
      <c r="DP100" s="42" t="s">
        <v>3746</v>
      </c>
      <c r="DQ100" s="47" t="s">
        <v>25</v>
      </c>
      <c r="DR100" s="127"/>
      <c r="DS100" s="127"/>
      <c r="DT100" s="127"/>
      <c r="DU100" s="127"/>
      <c r="DV100" s="42" t="s">
        <v>91</v>
      </c>
      <c r="DW100" s="42" t="s">
        <v>91</v>
      </c>
      <c r="DX100" s="42" t="s">
        <v>91</v>
      </c>
      <c r="DY100" s="42" t="s">
        <v>91</v>
      </c>
      <c r="DZ100" s="42" t="s">
        <v>91</v>
      </c>
      <c r="EA100" s="42" t="s">
        <v>91</v>
      </c>
      <c r="EB100" s="42" t="s">
        <v>91</v>
      </c>
      <c r="EC100" s="42" t="s">
        <v>91</v>
      </c>
      <c r="ED100" s="42" t="s">
        <v>91</v>
      </c>
      <c r="EE100" s="42" t="s">
        <v>91</v>
      </c>
      <c r="EF100" s="42" t="s">
        <v>91</v>
      </c>
      <c r="EG100" s="42" t="s">
        <v>91</v>
      </c>
      <c r="EH100" s="42" t="s">
        <v>6031</v>
      </c>
      <c r="EI100" s="42" t="s">
        <v>6031</v>
      </c>
      <c r="EJ100" s="42" t="s">
        <v>6031</v>
      </c>
      <c r="EK100" s="42" t="s">
        <v>67</v>
      </c>
      <c r="EL100" s="42" t="s">
        <v>7431</v>
      </c>
      <c r="EM100" s="42" t="s">
        <v>7431</v>
      </c>
      <c r="EN100" s="42" t="s">
        <v>7431</v>
      </c>
      <c r="EO100" s="42" t="s">
        <v>7433</v>
      </c>
      <c r="EP100" s="42" t="s">
        <v>25</v>
      </c>
      <c r="EQ100" s="42" t="s">
        <v>25</v>
      </c>
      <c r="ER100" s="42" t="s">
        <v>8111</v>
      </c>
      <c r="ES100" s="42" t="s">
        <v>2240</v>
      </c>
      <c r="ET100" s="42" t="s">
        <v>25</v>
      </c>
      <c r="EU100" s="42" t="s">
        <v>2240</v>
      </c>
      <c r="EV100" s="42" t="s">
        <v>25</v>
      </c>
      <c r="EW100" s="42" t="s">
        <v>2240</v>
      </c>
      <c r="EX100" s="42" t="s">
        <v>25</v>
      </c>
      <c r="EY100" s="42" t="s">
        <v>2240</v>
      </c>
      <c r="EZ100" s="47" t="s">
        <v>563</v>
      </c>
      <c r="FA100" s="47" t="s">
        <v>0</v>
      </c>
      <c r="FB100" s="47" t="s">
        <v>124</v>
      </c>
      <c r="FC100" s="47" t="s">
        <v>0</v>
      </c>
      <c r="FD100" s="47" t="s">
        <v>91</v>
      </c>
      <c r="FE100" s="47" t="s">
        <v>91</v>
      </c>
      <c r="FF100" s="42" t="s">
        <v>4438</v>
      </c>
      <c r="FG100" s="42" t="s">
        <v>25</v>
      </c>
      <c r="FH100" s="115"/>
      <c r="FI100" s="42" t="s">
        <v>25</v>
      </c>
      <c r="FJ100" s="127"/>
      <c r="FK100" s="47" t="s">
        <v>25</v>
      </c>
      <c r="FL100" s="127"/>
      <c r="FM100" s="42" t="s">
        <v>49</v>
      </c>
      <c r="FN100" s="42" t="s">
        <v>7471</v>
      </c>
      <c r="FO100" s="42" t="s">
        <v>7739</v>
      </c>
      <c r="FP100" s="42" t="s">
        <v>7739</v>
      </c>
      <c r="FQ100" s="42" t="s">
        <v>7739</v>
      </c>
      <c r="FR100" s="42" t="s">
        <v>7739</v>
      </c>
      <c r="FS100" s="47" t="s">
        <v>25</v>
      </c>
      <c r="FT100" s="42" t="s">
        <v>1179</v>
      </c>
      <c r="FU100" s="42" t="s">
        <v>5749</v>
      </c>
      <c r="FV100" s="42" t="s">
        <v>5750</v>
      </c>
      <c r="FW100" s="127"/>
      <c r="FX100" s="47" t="s">
        <v>25</v>
      </c>
      <c r="FY100" s="47" t="s">
        <v>25</v>
      </c>
      <c r="FZ100" s="42" t="s">
        <v>2740</v>
      </c>
      <c r="GA100" s="127"/>
      <c r="GB100" s="42" t="s">
        <v>1104</v>
      </c>
      <c r="GC100" s="42" t="s">
        <v>1104</v>
      </c>
      <c r="GD100" s="42" t="s">
        <v>563</v>
      </c>
      <c r="GE100" s="42" t="s">
        <v>563</v>
      </c>
      <c r="GF100" s="42" t="s">
        <v>563</v>
      </c>
      <c r="GG100" s="42" t="s">
        <v>563</v>
      </c>
      <c r="GH100" s="42" t="s">
        <v>93</v>
      </c>
      <c r="GI100" s="42" t="s">
        <v>93</v>
      </c>
      <c r="GJ100" s="127"/>
      <c r="GK100" s="127"/>
      <c r="GL100" s="42" t="s">
        <v>93</v>
      </c>
      <c r="GM100" s="42" t="s">
        <v>0</v>
      </c>
      <c r="GN100" s="42" t="s">
        <v>91</v>
      </c>
      <c r="GO100" s="127"/>
      <c r="GP100" s="42" t="s">
        <v>2869</v>
      </c>
      <c r="GQ100" s="42" t="s">
        <v>0</v>
      </c>
      <c r="GR100" s="127"/>
      <c r="GS100" s="127"/>
      <c r="GT100" s="42" t="s">
        <v>2952</v>
      </c>
      <c r="GU100" s="42" t="s">
        <v>2955</v>
      </c>
      <c r="GV100" s="42" t="s">
        <v>2954</v>
      </c>
      <c r="GW100" s="42" t="s">
        <v>5798</v>
      </c>
      <c r="GX100" s="42" t="s">
        <v>3419</v>
      </c>
      <c r="GY100" s="42" t="s">
        <v>3420</v>
      </c>
      <c r="GZ100" s="42" t="s">
        <v>25</v>
      </c>
      <c r="HA100" s="127"/>
      <c r="HB100" s="127"/>
      <c r="HC100" s="42" t="s">
        <v>2992</v>
      </c>
      <c r="HD100" s="42" t="s">
        <v>2993</v>
      </c>
      <c r="HE100" s="42" t="s">
        <v>2992</v>
      </c>
      <c r="HF100" s="42" t="s">
        <v>2993</v>
      </c>
      <c r="HG100" s="42" t="s">
        <v>7812</v>
      </c>
      <c r="HH100" s="42" t="s">
        <v>7813</v>
      </c>
      <c r="HI100" s="42" t="s">
        <v>3225</v>
      </c>
      <c r="HJ100" s="42" t="s">
        <v>3225</v>
      </c>
      <c r="HK100" s="116"/>
      <c r="HL100" s="42" t="s">
        <v>25</v>
      </c>
      <c r="HM100" s="42" t="s">
        <v>25</v>
      </c>
    </row>
    <row r="101" spans="1:221" ht="11.25" customHeight="1">
      <c r="A101" s="86" t="s">
        <v>435</v>
      </c>
      <c r="B101" s="86"/>
      <c r="C101" s="63" t="s">
        <v>25</v>
      </c>
      <c r="D101" s="62" t="s">
        <v>25</v>
      </c>
      <c r="E101" s="63" t="s">
        <v>25</v>
      </c>
      <c r="F101" s="62" t="s">
        <v>6205</v>
      </c>
      <c r="G101" s="62" t="s">
        <v>6205</v>
      </c>
      <c r="H101" s="62" t="s">
        <v>25</v>
      </c>
      <c r="I101" s="62" t="s">
        <v>6331</v>
      </c>
      <c r="J101" s="62"/>
      <c r="K101" s="62" t="s">
        <v>1635</v>
      </c>
      <c r="L101" s="62" t="s">
        <v>6331</v>
      </c>
      <c r="M101" s="62" t="s">
        <v>1635</v>
      </c>
      <c r="N101" s="62" t="s">
        <v>6331</v>
      </c>
      <c r="O101" s="62" t="s">
        <v>1635</v>
      </c>
      <c r="P101" s="63"/>
      <c r="Q101" s="63" t="s">
        <v>25</v>
      </c>
      <c r="R101" s="63"/>
      <c r="S101" s="63" t="s">
        <v>1934</v>
      </c>
      <c r="T101" s="62" t="s">
        <v>4721</v>
      </c>
      <c r="U101" s="62" t="s">
        <v>25</v>
      </c>
      <c r="V101" s="62" t="s">
        <v>4765</v>
      </c>
      <c r="W101" s="62" t="s">
        <v>4765</v>
      </c>
      <c r="X101" s="62" t="s">
        <v>4694</v>
      </c>
      <c r="Y101" s="62" t="s">
        <v>4694</v>
      </c>
      <c r="Z101" s="63"/>
      <c r="AA101" s="63"/>
      <c r="AB101" s="63"/>
      <c r="AC101" s="63" t="s">
        <v>25</v>
      </c>
      <c r="AD101" s="63" t="s">
        <v>25</v>
      </c>
      <c r="AE101" s="63" t="s">
        <v>25</v>
      </c>
      <c r="AF101" s="63" t="s">
        <v>1456</v>
      </c>
      <c r="AG101" s="63" t="s">
        <v>1990</v>
      </c>
      <c r="AH101" s="63" t="s">
        <v>1991</v>
      </c>
      <c r="AI101" s="63"/>
      <c r="AJ101" s="63" t="s">
        <v>3942</v>
      </c>
      <c r="AK101" s="63" t="s">
        <v>3942</v>
      </c>
      <c r="AL101" s="62" t="s">
        <v>6205</v>
      </c>
      <c r="AM101" s="63" t="s">
        <v>5258</v>
      </c>
      <c r="AN101" s="63"/>
      <c r="AO101" s="62" t="s">
        <v>6934</v>
      </c>
      <c r="AP101" s="63" t="s">
        <v>5258</v>
      </c>
      <c r="AQ101" s="63"/>
      <c r="AR101" s="62" t="s">
        <v>25</v>
      </c>
      <c r="AS101" s="62"/>
      <c r="AT101" s="62"/>
      <c r="AU101" s="63" t="s">
        <v>3356</v>
      </c>
      <c r="AV101" s="63" t="s">
        <v>3356</v>
      </c>
      <c r="AW101" s="63" t="s">
        <v>25</v>
      </c>
      <c r="AX101" s="63" t="s">
        <v>25</v>
      </c>
      <c r="AY101" s="63" t="s">
        <v>25</v>
      </c>
      <c r="AZ101" s="63" t="s">
        <v>25</v>
      </c>
      <c r="BA101" s="63" t="s">
        <v>25</v>
      </c>
      <c r="BB101" s="63" t="s">
        <v>25</v>
      </c>
      <c r="BC101" s="63" t="s">
        <v>25</v>
      </c>
      <c r="BD101" s="63" t="s">
        <v>25</v>
      </c>
      <c r="BE101" s="62"/>
      <c r="BF101" s="62" t="s">
        <v>817</v>
      </c>
      <c r="BG101" s="63" t="s">
        <v>4274</v>
      </c>
      <c r="BH101" s="62"/>
      <c r="BI101" s="62" t="s">
        <v>816</v>
      </c>
      <c r="BJ101" s="62" t="s">
        <v>816</v>
      </c>
      <c r="BK101" s="62" t="s">
        <v>4274</v>
      </c>
      <c r="BL101" s="63" t="s">
        <v>4274</v>
      </c>
      <c r="BM101" s="63" t="s">
        <v>4274</v>
      </c>
      <c r="BN101" s="62"/>
      <c r="BO101" s="63" t="s">
        <v>4274</v>
      </c>
      <c r="BP101" s="62" t="s">
        <v>864</v>
      </c>
      <c r="BQ101" s="62" t="s">
        <v>864</v>
      </c>
      <c r="BR101" s="62" t="s">
        <v>4274</v>
      </c>
      <c r="BS101" s="63" t="s">
        <v>4274</v>
      </c>
      <c r="BT101" s="62" t="s">
        <v>915</v>
      </c>
      <c r="BU101" s="62" t="s">
        <v>915</v>
      </c>
      <c r="BV101" s="62" t="s">
        <v>4274</v>
      </c>
      <c r="BW101" s="63" t="s">
        <v>4274</v>
      </c>
      <c r="BX101" s="63" t="s">
        <v>7218</v>
      </c>
      <c r="BY101" s="63" t="s">
        <v>4077</v>
      </c>
      <c r="BZ101" s="63" t="s">
        <v>4077</v>
      </c>
      <c r="CA101" s="63" t="s">
        <v>7231</v>
      </c>
      <c r="CB101" s="63" t="s">
        <v>4099</v>
      </c>
      <c r="CC101" s="63" t="s">
        <v>7218</v>
      </c>
      <c r="CD101" s="63" t="s">
        <v>4087</v>
      </c>
      <c r="CE101" s="62"/>
      <c r="CF101" s="64" t="s">
        <v>25</v>
      </c>
      <c r="CG101" s="64" t="s">
        <v>25</v>
      </c>
      <c r="CH101" s="64"/>
      <c r="CI101" s="64"/>
      <c r="CJ101" s="64"/>
      <c r="CK101" s="64" t="s">
        <v>4955</v>
      </c>
      <c r="CL101" s="64" t="s">
        <v>4955</v>
      </c>
      <c r="CM101" s="64" t="s">
        <v>4955</v>
      </c>
      <c r="CN101" s="63" t="s">
        <v>8020</v>
      </c>
      <c r="CO101" s="63" t="s">
        <v>8020</v>
      </c>
      <c r="CP101" s="64" t="s">
        <v>2151</v>
      </c>
      <c r="CQ101" s="64" t="s">
        <v>2151</v>
      </c>
      <c r="CR101" s="64" t="s">
        <v>1561</v>
      </c>
      <c r="CS101" s="64"/>
      <c r="CT101" s="64" t="s">
        <v>25</v>
      </c>
      <c r="CU101" s="64" t="s">
        <v>25</v>
      </c>
      <c r="CV101" s="64" t="s">
        <v>25</v>
      </c>
      <c r="CW101" s="65"/>
      <c r="CX101" s="64" t="s">
        <v>970</v>
      </c>
      <c r="CY101" s="64" t="s">
        <v>3080</v>
      </c>
      <c r="CZ101" s="64" t="s">
        <v>3869</v>
      </c>
      <c r="DA101" s="62" t="s">
        <v>1430</v>
      </c>
      <c r="DB101" s="62"/>
      <c r="DC101" s="62" t="s">
        <v>1430</v>
      </c>
      <c r="DD101" s="62"/>
      <c r="DE101" s="62" t="s">
        <v>1468</v>
      </c>
      <c r="DF101" s="62" t="s">
        <v>1468</v>
      </c>
      <c r="DG101" s="62" t="s">
        <v>1468</v>
      </c>
      <c r="DH101" s="62" t="s">
        <v>1468</v>
      </c>
      <c r="DI101" s="62"/>
      <c r="DJ101" s="62"/>
      <c r="DK101" s="62"/>
      <c r="DL101" s="62" t="s">
        <v>3504</v>
      </c>
      <c r="DM101" s="62" t="s">
        <v>2175</v>
      </c>
      <c r="DN101" s="62" t="s">
        <v>3504</v>
      </c>
      <c r="DO101" s="62" t="s">
        <v>2590</v>
      </c>
      <c r="DP101" s="62" t="s">
        <v>2590</v>
      </c>
      <c r="DQ101" s="62" t="s">
        <v>25</v>
      </c>
      <c r="DR101" s="62"/>
      <c r="DS101" s="62"/>
      <c r="DT101" s="62"/>
      <c r="DU101" s="62"/>
      <c r="DV101" s="62" t="s">
        <v>1018</v>
      </c>
      <c r="DW101" s="62" t="s">
        <v>1018</v>
      </c>
      <c r="DX101" s="62" t="s">
        <v>1018</v>
      </c>
      <c r="DY101" s="62" t="s">
        <v>1018</v>
      </c>
      <c r="DZ101" s="62" t="s">
        <v>5465</v>
      </c>
      <c r="EA101" s="62" t="s">
        <v>5465</v>
      </c>
      <c r="EB101" s="62" t="s">
        <v>5465</v>
      </c>
      <c r="EC101" s="62" t="s">
        <v>5465</v>
      </c>
      <c r="ED101" s="62" t="s">
        <v>5465</v>
      </c>
      <c r="EE101" s="62" t="s">
        <v>5465</v>
      </c>
      <c r="EF101" s="62" t="s">
        <v>5465</v>
      </c>
      <c r="EG101" s="62" t="s">
        <v>5465</v>
      </c>
      <c r="EH101" s="62" t="s">
        <v>6029</v>
      </c>
      <c r="EI101" s="62" t="s">
        <v>6029</v>
      </c>
      <c r="EJ101" s="62" t="s">
        <v>6029</v>
      </c>
      <c r="EK101" s="62" t="s">
        <v>6117</v>
      </c>
      <c r="EL101" s="62" t="s">
        <v>6029</v>
      </c>
      <c r="EM101" s="62" t="s">
        <v>6029</v>
      </c>
      <c r="EN101" s="62" t="s">
        <v>6029</v>
      </c>
      <c r="EO101" s="62" t="s">
        <v>6117</v>
      </c>
      <c r="EP101" s="66" t="s">
        <v>25</v>
      </c>
      <c r="EQ101" s="66" t="s">
        <v>25</v>
      </c>
      <c r="ER101" s="66" t="s">
        <v>8114</v>
      </c>
      <c r="ES101" s="66" t="s">
        <v>2239</v>
      </c>
      <c r="ET101" s="66"/>
      <c r="EU101" s="66" t="s">
        <v>2239</v>
      </c>
      <c r="EV101" s="66" t="s">
        <v>25</v>
      </c>
      <c r="EW101" s="66" t="s">
        <v>4398</v>
      </c>
      <c r="EX101" s="66" t="s">
        <v>25</v>
      </c>
      <c r="EY101" s="66" t="s">
        <v>4398</v>
      </c>
      <c r="EZ101" s="62" t="s">
        <v>565</v>
      </c>
      <c r="FA101" s="62" t="s">
        <v>615</v>
      </c>
      <c r="FB101" s="62" t="s">
        <v>3670</v>
      </c>
      <c r="FC101" s="62" t="s">
        <v>3671</v>
      </c>
      <c r="FD101" s="66" t="s">
        <v>2398</v>
      </c>
      <c r="FE101" s="66" t="s">
        <v>2398</v>
      </c>
      <c r="FF101" s="66" t="s">
        <v>4482</v>
      </c>
      <c r="FG101" s="63" t="s">
        <v>25</v>
      </c>
      <c r="FH101" s="62"/>
      <c r="FI101" s="63" t="s">
        <v>25</v>
      </c>
      <c r="FJ101" s="62"/>
      <c r="FK101" s="62" t="s">
        <v>25</v>
      </c>
      <c r="FL101" s="63"/>
      <c r="FM101" s="63" t="s">
        <v>2471</v>
      </c>
      <c r="FN101" s="63" t="s">
        <v>2471</v>
      </c>
      <c r="FO101" s="63" t="s">
        <v>2471</v>
      </c>
      <c r="FP101" s="63" t="s">
        <v>2471</v>
      </c>
      <c r="FQ101" s="63" t="s">
        <v>2471</v>
      </c>
      <c r="FR101" s="63" t="s">
        <v>2471</v>
      </c>
      <c r="FS101" s="62" t="s">
        <v>25</v>
      </c>
      <c r="FT101" s="62" t="s">
        <v>25</v>
      </c>
      <c r="FU101" s="62" t="s">
        <v>25</v>
      </c>
      <c r="FV101" s="63" t="s">
        <v>2665</v>
      </c>
      <c r="FW101" s="62"/>
      <c r="FX101" s="63" t="s">
        <v>25</v>
      </c>
      <c r="FY101" s="63" t="s">
        <v>25</v>
      </c>
      <c r="FZ101" s="62" t="s">
        <v>2741</v>
      </c>
      <c r="GA101" s="62"/>
      <c r="GB101" s="62" t="s">
        <v>1105</v>
      </c>
      <c r="GC101" s="62" t="s">
        <v>1105</v>
      </c>
      <c r="GD101" s="62" t="s">
        <v>2816</v>
      </c>
      <c r="GE101" s="62" t="s">
        <v>2816</v>
      </c>
      <c r="GF101" s="62" t="s">
        <v>2816</v>
      </c>
      <c r="GG101" s="62" t="s">
        <v>2816</v>
      </c>
      <c r="GH101" s="62" t="s">
        <v>5171</v>
      </c>
      <c r="GI101" s="62" t="s">
        <v>5171</v>
      </c>
      <c r="GJ101" s="62"/>
      <c r="GK101" s="62"/>
      <c r="GL101" s="62" t="s">
        <v>1380</v>
      </c>
      <c r="GM101" s="62" t="s">
        <v>2893</v>
      </c>
      <c r="GN101" s="62" t="s">
        <v>2893</v>
      </c>
      <c r="GO101" s="62"/>
      <c r="GP101" s="62" t="s">
        <v>1682</v>
      </c>
      <c r="GQ101" s="62" t="s">
        <v>1277</v>
      </c>
      <c r="GR101" s="62"/>
      <c r="GS101" s="62"/>
      <c r="GT101" s="62" t="s">
        <v>1178</v>
      </c>
      <c r="GU101" s="62" t="s">
        <v>1181</v>
      </c>
      <c r="GV101" s="62" t="s">
        <v>1202</v>
      </c>
      <c r="GW101" s="62" t="s">
        <v>1164</v>
      </c>
      <c r="GX101" s="62" t="s">
        <v>3469</v>
      </c>
      <c r="GY101" s="62" t="s">
        <v>3469</v>
      </c>
      <c r="GZ101" s="62" t="s">
        <v>25</v>
      </c>
      <c r="HA101" s="67"/>
      <c r="HB101" s="67"/>
      <c r="HC101" s="62" t="s">
        <v>2991</v>
      </c>
      <c r="HD101" s="62" t="s">
        <v>2996</v>
      </c>
      <c r="HE101" s="62" t="s">
        <v>2991</v>
      </c>
      <c r="HF101" s="62" t="s">
        <v>2996</v>
      </c>
      <c r="HG101" s="62" t="s">
        <v>5891</v>
      </c>
      <c r="HH101" s="62" t="s">
        <v>5962</v>
      </c>
      <c r="HI101" s="62" t="s">
        <v>3214</v>
      </c>
      <c r="HJ101" s="62" t="s">
        <v>3224</v>
      </c>
      <c r="HK101" s="62"/>
      <c r="HL101" s="62" t="s">
        <v>25</v>
      </c>
      <c r="HM101" s="62" t="s">
        <v>25</v>
      </c>
    </row>
    <row r="102" spans="1:221" s="30" customFormat="1" ht="22.5" customHeight="1">
      <c r="A102" s="44" t="s">
        <v>1892</v>
      </c>
      <c r="B102" s="9"/>
      <c r="C102" s="47" t="s">
        <v>25</v>
      </c>
      <c r="D102" s="42" t="s">
        <v>25</v>
      </c>
      <c r="E102" s="47" t="s">
        <v>25</v>
      </c>
      <c r="F102" s="47" t="s">
        <v>5130</v>
      </c>
      <c r="G102" s="47" t="s">
        <v>5130</v>
      </c>
      <c r="H102" s="42" t="s">
        <v>25</v>
      </c>
      <c r="I102" s="42" t="s">
        <v>7515</v>
      </c>
      <c r="J102" s="127"/>
      <c r="K102" s="42" t="s">
        <v>1893</v>
      </c>
      <c r="L102" s="42" t="s">
        <v>6333</v>
      </c>
      <c r="M102" s="42" t="s">
        <v>4200</v>
      </c>
      <c r="N102" s="42" t="s">
        <v>4200</v>
      </c>
      <c r="O102" s="42" t="s">
        <v>4201</v>
      </c>
      <c r="P102" s="116"/>
      <c r="Q102" s="42" t="s">
        <v>25</v>
      </c>
      <c r="R102" s="127"/>
      <c r="S102" s="42" t="s">
        <v>25</v>
      </c>
      <c r="T102" s="42" t="s">
        <v>25</v>
      </c>
      <c r="U102" s="42" t="s">
        <v>25</v>
      </c>
      <c r="V102" s="42" t="s">
        <v>25</v>
      </c>
      <c r="W102" s="42" t="s">
        <v>25</v>
      </c>
      <c r="X102" s="42" t="s">
        <v>25</v>
      </c>
      <c r="Y102" s="42" t="s">
        <v>25</v>
      </c>
      <c r="Z102" s="127"/>
      <c r="AA102" s="127"/>
      <c r="AB102" s="127"/>
      <c r="AC102" s="42" t="s">
        <v>25</v>
      </c>
      <c r="AD102" s="42" t="s">
        <v>25</v>
      </c>
      <c r="AE102" s="42" t="s">
        <v>25</v>
      </c>
      <c r="AF102" s="42" t="s">
        <v>25</v>
      </c>
      <c r="AG102" s="42" t="s">
        <v>25</v>
      </c>
      <c r="AH102" s="42" t="s">
        <v>25</v>
      </c>
      <c r="AI102" s="42" t="s">
        <v>5315</v>
      </c>
      <c r="AJ102" s="42" t="s">
        <v>25</v>
      </c>
      <c r="AK102" s="42" t="s">
        <v>25</v>
      </c>
      <c r="AL102" s="47" t="s">
        <v>5130</v>
      </c>
      <c r="AM102" s="42" t="s">
        <v>4590</v>
      </c>
      <c r="AN102" s="42" t="s">
        <v>25</v>
      </c>
      <c r="AO102" s="42" t="s">
        <v>6872</v>
      </c>
      <c r="AP102" s="42" t="s">
        <v>4590</v>
      </c>
      <c r="AQ102" s="42" t="s">
        <v>4590</v>
      </c>
      <c r="AR102" s="42" t="s">
        <v>25</v>
      </c>
      <c r="AS102" s="42" t="s">
        <v>25</v>
      </c>
      <c r="AT102" s="42" t="s">
        <v>25</v>
      </c>
      <c r="AU102" s="42" t="s">
        <v>25</v>
      </c>
      <c r="AV102" s="42" t="s">
        <v>25</v>
      </c>
      <c r="AW102" s="42" t="s">
        <v>25</v>
      </c>
      <c r="AX102" s="42" t="s">
        <v>25</v>
      </c>
      <c r="AY102" s="42" t="s">
        <v>25</v>
      </c>
      <c r="AZ102" s="42" t="s">
        <v>25</v>
      </c>
      <c r="BA102" s="42" t="s">
        <v>25</v>
      </c>
      <c r="BB102" s="42" t="s">
        <v>25</v>
      </c>
      <c r="BC102" s="42" t="s">
        <v>25</v>
      </c>
      <c r="BD102" s="42" t="s">
        <v>25</v>
      </c>
      <c r="BE102" s="127"/>
      <c r="BF102" s="42" t="s">
        <v>25</v>
      </c>
      <c r="BG102" s="42" t="s">
        <v>25</v>
      </c>
      <c r="BH102" s="127"/>
      <c r="BI102" s="42" t="s">
        <v>25</v>
      </c>
      <c r="BJ102" s="42" t="s">
        <v>25</v>
      </c>
      <c r="BK102" s="42" t="s">
        <v>25</v>
      </c>
      <c r="BL102" s="42" t="s">
        <v>25</v>
      </c>
      <c r="BM102" s="42" t="s">
        <v>25</v>
      </c>
      <c r="BN102" s="127"/>
      <c r="BO102" s="42" t="s">
        <v>25</v>
      </c>
      <c r="BP102" s="42" t="s">
        <v>25</v>
      </c>
      <c r="BQ102" s="42" t="s">
        <v>25</v>
      </c>
      <c r="BR102" s="42" t="s">
        <v>25</v>
      </c>
      <c r="BS102" s="42" t="s">
        <v>25</v>
      </c>
      <c r="BT102" s="42" t="s">
        <v>25</v>
      </c>
      <c r="BU102" s="42" t="s">
        <v>25</v>
      </c>
      <c r="BV102" s="42" t="s">
        <v>25</v>
      </c>
      <c r="BW102" s="42" t="s">
        <v>25</v>
      </c>
      <c r="BX102" s="42" t="s">
        <v>25</v>
      </c>
      <c r="BY102" s="42" t="s">
        <v>25</v>
      </c>
      <c r="BZ102" s="42" t="s">
        <v>25</v>
      </c>
      <c r="CA102" s="42" t="s">
        <v>25</v>
      </c>
      <c r="CB102" s="42" t="s">
        <v>25</v>
      </c>
      <c r="CC102" s="42" t="s">
        <v>25</v>
      </c>
      <c r="CD102" s="42" t="s">
        <v>25</v>
      </c>
      <c r="CE102" s="127"/>
      <c r="CF102" s="29" t="s">
        <v>25</v>
      </c>
      <c r="CG102" s="29" t="s">
        <v>25</v>
      </c>
      <c r="CH102" s="133"/>
      <c r="CI102" s="129"/>
      <c r="CJ102" s="129"/>
      <c r="CK102" s="29" t="s">
        <v>25</v>
      </c>
      <c r="CL102" s="29" t="s">
        <v>25</v>
      </c>
      <c r="CM102" s="29" t="s">
        <v>25</v>
      </c>
      <c r="CN102" s="42" t="s">
        <v>25</v>
      </c>
      <c r="CO102" s="42" t="s">
        <v>25</v>
      </c>
      <c r="CP102" s="29" t="s">
        <v>25</v>
      </c>
      <c r="CQ102" s="29" t="s">
        <v>25</v>
      </c>
      <c r="CR102" s="29" t="s">
        <v>25</v>
      </c>
      <c r="CS102" s="133"/>
      <c r="CT102" s="29" t="s">
        <v>25</v>
      </c>
      <c r="CU102" s="29" t="s">
        <v>25</v>
      </c>
      <c r="CV102" s="29" t="s">
        <v>25</v>
      </c>
      <c r="CW102" s="129"/>
      <c r="CX102" s="29" t="s">
        <v>25</v>
      </c>
      <c r="CY102" s="29" t="s">
        <v>25</v>
      </c>
      <c r="CZ102" s="29" t="s">
        <v>25</v>
      </c>
      <c r="DA102" s="29" t="s">
        <v>25</v>
      </c>
      <c r="DB102" s="127"/>
      <c r="DC102" s="29" t="s">
        <v>25</v>
      </c>
      <c r="DD102" s="127"/>
      <c r="DE102" s="29" t="s">
        <v>25</v>
      </c>
      <c r="DF102" s="29" t="s">
        <v>25</v>
      </c>
      <c r="DG102" s="29" t="s">
        <v>25</v>
      </c>
      <c r="DH102" s="29" t="s">
        <v>25</v>
      </c>
      <c r="DI102" s="127"/>
      <c r="DJ102" s="127"/>
      <c r="DK102" s="127"/>
      <c r="DL102" s="42" t="s">
        <v>25</v>
      </c>
      <c r="DM102" s="29" t="s">
        <v>25</v>
      </c>
      <c r="DN102" s="42" t="s">
        <v>25</v>
      </c>
      <c r="DO102" s="42" t="s">
        <v>25</v>
      </c>
      <c r="DP102" s="42" t="s">
        <v>25</v>
      </c>
      <c r="DQ102" s="43" t="s">
        <v>25</v>
      </c>
      <c r="DR102" s="127"/>
      <c r="DS102" s="127"/>
      <c r="DT102" s="127"/>
      <c r="DU102" s="127"/>
      <c r="DV102" s="29" t="s">
        <v>25</v>
      </c>
      <c r="DW102" s="29" t="s">
        <v>25</v>
      </c>
      <c r="DX102" s="29" t="s">
        <v>25</v>
      </c>
      <c r="DY102" s="29" t="s">
        <v>25</v>
      </c>
      <c r="DZ102" s="29" t="s">
        <v>25</v>
      </c>
      <c r="EA102" s="29" t="s">
        <v>25</v>
      </c>
      <c r="EB102" s="29" t="s">
        <v>25</v>
      </c>
      <c r="EC102" s="29" t="s">
        <v>25</v>
      </c>
      <c r="ED102" s="29" t="s">
        <v>25</v>
      </c>
      <c r="EE102" s="29" t="s">
        <v>25</v>
      </c>
      <c r="EF102" s="29" t="s">
        <v>25</v>
      </c>
      <c r="EG102" s="29" t="s">
        <v>25</v>
      </c>
      <c r="EH102" s="42" t="s">
        <v>5130</v>
      </c>
      <c r="EI102" s="42" t="s">
        <v>5130</v>
      </c>
      <c r="EJ102" s="42" t="s">
        <v>5130</v>
      </c>
      <c r="EK102" s="42" t="s">
        <v>5130</v>
      </c>
      <c r="EL102" s="42" t="s">
        <v>5130</v>
      </c>
      <c r="EM102" s="42" t="s">
        <v>5130</v>
      </c>
      <c r="EN102" s="42" t="s">
        <v>5130</v>
      </c>
      <c r="EO102" s="42" t="s">
        <v>5130</v>
      </c>
      <c r="EP102" s="42" t="s">
        <v>25</v>
      </c>
      <c r="EQ102" s="42" t="s">
        <v>25</v>
      </c>
      <c r="ER102" s="42" t="s">
        <v>25</v>
      </c>
      <c r="ES102" s="42" t="s">
        <v>25</v>
      </c>
      <c r="ET102" s="42" t="s">
        <v>25</v>
      </c>
      <c r="EU102" s="42" t="s">
        <v>25</v>
      </c>
      <c r="EV102" s="42" t="s">
        <v>25</v>
      </c>
      <c r="EW102" s="42" t="s">
        <v>25</v>
      </c>
      <c r="EX102" s="42" t="s">
        <v>25</v>
      </c>
      <c r="EY102" s="42" t="s">
        <v>25</v>
      </c>
      <c r="EZ102" s="42" t="s">
        <v>25</v>
      </c>
      <c r="FA102" s="42" t="s">
        <v>25</v>
      </c>
      <c r="FB102" s="42" t="s">
        <v>25</v>
      </c>
      <c r="FC102" s="42" t="s">
        <v>25</v>
      </c>
      <c r="FD102" s="42" t="s">
        <v>25</v>
      </c>
      <c r="FE102" s="42" t="s">
        <v>25</v>
      </c>
      <c r="FF102" s="42" t="s">
        <v>25</v>
      </c>
      <c r="FG102" s="42" t="s">
        <v>25</v>
      </c>
      <c r="FH102" s="115"/>
      <c r="FI102" s="42" t="s">
        <v>25</v>
      </c>
      <c r="FJ102" s="127"/>
      <c r="FK102" s="47" t="s">
        <v>25</v>
      </c>
      <c r="FL102" s="127"/>
      <c r="FM102" s="42" t="s">
        <v>25</v>
      </c>
      <c r="FN102" s="42" t="s">
        <v>25</v>
      </c>
      <c r="FO102" s="176" t="s">
        <v>5130</v>
      </c>
      <c r="FP102" s="176" t="s">
        <v>5130</v>
      </c>
      <c r="FQ102" s="176" t="s">
        <v>5130</v>
      </c>
      <c r="FR102" s="176" t="s">
        <v>5130</v>
      </c>
      <c r="FS102" s="47" t="s">
        <v>25</v>
      </c>
      <c r="FT102" s="47" t="s">
        <v>25</v>
      </c>
      <c r="FU102" s="47" t="s">
        <v>25</v>
      </c>
      <c r="FV102" s="47" t="s">
        <v>25</v>
      </c>
      <c r="FW102" s="127"/>
      <c r="FX102" s="47" t="s">
        <v>25</v>
      </c>
      <c r="FY102" s="47" t="s">
        <v>25</v>
      </c>
      <c r="FZ102" s="47" t="s">
        <v>25</v>
      </c>
      <c r="GA102" s="127"/>
      <c r="GB102" s="47" t="s">
        <v>25</v>
      </c>
      <c r="GC102" s="47" t="s">
        <v>25</v>
      </c>
      <c r="GD102" s="47" t="s">
        <v>25</v>
      </c>
      <c r="GE102" s="47" t="s">
        <v>25</v>
      </c>
      <c r="GF102" s="47" t="s">
        <v>25</v>
      </c>
      <c r="GG102" s="47" t="s">
        <v>25</v>
      </c>
      <c r="GH102" s="47" t="s">
        <v>25</v>
      </c>
      <c r="GI102" s="47" t="s">
        <v>25</v>
      </c>
      <c r="GJ102" s="127"/>
      <c r="GK102" s="127"/>
      <c r="GL102" s="47" t="s">
        <v>25</v>
      </c>
      <c r="GM102" s="47" t="s">
        <v>25</v>
      </c>
      <c r="GN102" s="47" t="s">
        <v>25</v>
      </c>
      <c r="GO102" s="127"/>
      <c r="GP102" s="47" t="s">
        <v>25</v>
      </c>
      <c r="GQ102" s="42" t="s">
        <v>25</v>
      </c>
      <c r="GR102" s="127"/>
      <c r="GS102" s="127"/>
      <c r="GT102" s="42" t="s">
        <v>25</v>
      </c>
      <c r="GU102" s="42" t="s">
        <v>25</v>
      </c>
      <c r="GV102" s="42" t="s">
        <v>25</v>
      </c>
      <c r="GW102" s="42" t="s">
        <v>25</v>
      </c>
      <c r="GX102" s="42" t="s">
        <v>25</v>
      </c>
      <c r="GY102" s="42" t="s">
        <v>25</v>
      </c>
      <c r="GZ102" s="42" t="s">
        <v>25</v>
      </c>
      <c r="HA102" s="127"/>
      <c r="HB102" s="127"/>
      <c r="HC102" s="42" t="s">
        <v>25</v>
      </c>
      <c r="HD102" s="42" t="s">
        <v>25</v>
      </c>
      <c r="HE102" s="42" t="s">
        <v>25</v>
      </c>
      <c r="HF102" s="42" t="s">
        <v>25</v>
      </c>
      <c r="HG102" s="42" t="s">
        <v>5130</v>
      </c>
      <c r="HH102" s="42" t="s">
        <v>5130</v>
      </c>
      <c r="HI102" s="43" t="s">
        <v>25</v>
      </c>
      <c r="HJ102" s="43" t="s">
        <v>25</v>
      </c>
      <c r="HK102" s="116"/>
      <c r="HL102" s="42" t="s">
        <v>25</v>
      </c>
      <c r="HM102" s="42" t="s">
        <v>25</v>
      </c>
    </row>
    <row r="103" spans="1:221" ht="11.25" customHeight="1">
      <c r="A103" s="86" t="s">
        <v>435</v>
      </c>
      <c r="B103" s="86"/>
      <c r="C103" s="63" t="s">
        <v>25</v>
      </c>
      <c r="D103" s="62" t="s">
        <v>5508</v>
      </c>
      <c r="E103" s="63" t="s">
        <v>25</v>
      </c>
      <c r="F103" s="62" t="s">
        <v>6207</v>
      </c>
      <c r="G103" s="62" t="s">
        <v>6207</v>
      </c>
      <c r="H103" s="62" t="s">
        <v>5508</v>
      </c>
      <c r="I103" s="62" t="s">
        <v>6332</v>
      </c>
      <c r="J103" s="62"/>
      <c r="K103" s="62" t="s">
        <v>1894</v>
      </c>
      <c r="L103" s="62" t="s">
        <v>6332</v>
      </c>
      <c r="M103" s="62" t="s">
        <v>1894</v>
      </c>
      <c r="N103" s="62" t="s">
        <v>6332</v>
      </c>
      <c r="O103" s="62" t="s">
        <v>1894</v>
      </c>
      <c r="P103" s="63"/>
      <c r="Q103" s="63" t="s">
        <v>25</v>
      </c>
      <c r="R103" s="63"/>
      <c r="S103" s="63" t="s">
        <v>1933</v>
      </c>
      <c r="T103" s="62" t="s">
        <v>25</v>
      </c>
      <c r="U103" s="62" t="s">
        <v>25</v>
      </c>
      <c r="V103" s="62" t="s">
        <v>4766</v>
      </c>
      <c r="W103" s="62" t="s">
        <v>6426</v>
      </c>
      <c r="X103" s="62" t="s">
        <v>4695</v>
      </c>
      <c r="Y103" s="62" t="s">
        <v>4695</v>
      </c>
      <c r="Z103" s="63"/>
      <c r="AA103" s="63"/>
      <c r="AB103" s="63"/>
      <c r="AC103" s="63" t="s">
        <v>2352</v>
      </c>
      <c r="AD103" s="63" t="s">
        <v>2352</v>
      </c>
      <c r="AE103" s="63" t="s">
        <v>2352</v>
      </c>
      <c r="AF103" s="63" t="s">
        <v>1456</v>
      </c>
      <c r="AG103" s="63" t="s">
        <v>25</v>
      </c>
      <c r="AH103" s="63" t="s">
        <v>25</v>
      </c>
      <c r="AI103" s="63"/>
      <c r="AJ103" s="63" t="s">
        <v>6803</v>
      </c>
      <c r="AK103" s="63" t="s">
        <v>3943</v>
      </c>
      <c r="AL103" s="62" t="s">
        <v>6207</v>
      </c>
      <c r="AM103" s="63" t="s">
        <v>5259</v>
      </c>
      <c r="AN103" s="63"/>
      <c r="AO103" s="62" t="s">
        <v>6871</v>
      </c>
      <c r="AP103" s="63" t="s">
        <v>5259</v>
      </c>
      <c r="AQ103" s="63"/>
      <c r="AR103" s="66" t="s">
        <v>6975</v>
      </c>
      <c r="AS103" s="66"/>
      <c r="AT103" s="66"/>
      <c r="AU103" s="63" t="s">
        <v>3356</v>
      </c>
      <c r="AV103" s="63" t="s">
        <v>3356</v>
      </c>
      <c r="AW103" s="63" t="s">
        <v>25</v>
      </c>
      <c r="AX103" s="63" t="s">
        <v>5139</v>
      </c>
      <c r="AY103" s="63" t="s">
        <v>2017</v>
      </c>
      <c r="AZ103" s="63" t="s">
        <v>2017</v>
      </c>
      <c r="BA103" s="63" t="s">
        <v>2018</v>
      </c>
      <c r="BB103" s="63" t="s">
        <v>2017</v>
      </c>
      <c r="BC103" s="63" t="s">
        <v>2017</v>
      </c>
      <c r="BD103" s="63" t="s">
        <v>2018</v>
      </c>
      <c r="BE103" s="62"/>
      <c r="BF103" s="62" t="s">
        <v>2028</v>
      </c>
      <c r="BG103" s="63" t="s">
        <v>4274</v>
      </c>
      <c r="BH103" s="62"/>
      <c r="BI103" s="62" t="s">
        <v>2042</v>
      </c>
      <c r="BJ103" s="62" t="s">
        <v>2042</v>
      </c>
      <c r="BK103" s="62" t="s">
        <v>4275</v>
      </c>
      <c r="BL103" s="63" t="s">
        <v>4275</v>
      </c>
      <c r="BM103" s="63" t="s">
        <v>4274</v>
      </c>
      <c r="BN103" s="62"/>
      <c r="BO103" s="63" t="s">
        <v>4274</v>
      </c>
      <c r="BP103" s="62" t="s">
        <v>2060</v>
      </c>
      <c r="BQ103" s="62" t="s">
        <v>2060</v>
      </c>
      <c r="BR103" s="62" t="s">
        <v>4275</v>
      </c>
      <c r="BS103" s="63" t="s">
        <v>4275</v>
      </c>
      <c r="BT103" s="62" t="s">
        <v>2076</v>
      </c>
      <c r="BU103" s="62" t="s">
        <v>2076</v>
      </c>
      <c r="BV103" s="62" t="s">
        <v>4275</v>
      </c>
      <c r="BW103" s="63" t="s">
        <v>4275</v>
      </c>
      <c r="BX103" s="63" t="s">
        <v>7220</v>
      </c>
      <c r="BY103" s="63" t="s">
        <v>4897</v>
      </c>
      <c r="BZ103" s="63" t="s">
        <v>4897</v>
      </c>
      <c r="CA103" s="63" t="s">
        <v>7300</v>
      </c>
      <c r="CB103" s="63" t="s">
        <v>4898</v>
      </c>
      <c r="CC103" s="63" t="s">
        <v>7350</v>
      </c>
      <c r="CD103" s="63" t="s">
        <v>4899</v>
      </c>
      <c r="CE103" s="62"/>
      <c r="CF103" s="64" t="s">
        <v>5065</v>
      </c>
      <c r="CG103" s="64" t="s">
        <v>5065</v>
      </c>
      <c r="CH103" s="64"/>
      <c r="CI103" s="64"/>
      <c r="CJ103" s="64"/>
      <c r="CK103" s="64" t="s">
        <v>4952</v>
      </c>
      <c r="CL103" s="64" t="s">
        <v>4952</v>
      </c>
      <c r="CM103" s="64" t="s">
        <v>4952</v>
      </c>
      <c r="CN103" s="63" t="s">
        <v>8020</v>
      </c>
      <c r="CO103" s="63" t="s">
        <v>8020</v>
      </c>
      <c r="CP103" s="64" t="s">
        <v>1561</v>
      </c>
      <c r="CQ103" s="64" t="s">
        <v>1561</v>
      </c>
      <c r="CR103" s="64" t="s">
        <v>1561</v>
      </c>
      <c r="CS103" s="64"/>
      <c r="CT103" s="64" t="s">
        <v>25</v>
      </c>
      <c r="CU103" s="64" t="s">
        <v>25</v>
      </c>
      <c r="CV103" s="64" t="s">
        <v>25</v>
      </c>
      <c r="CW103" s="65"/>
      <c r="CX103" s="64" t="s">
        <v>2122</v>
      </c>
      <c r="CY103" s="64" t="s">
        <v>3081</v>
      </c>
      <c r="CZ103" s="64" t="s">
        <v>3870</v>
      </c>
      <c r="DA103" s="62" t="s">
        <v>2152</v>
      </c>
      <c r="DB103" s="62"/>
      <c r="DC103" s="62" t="s">
        <v>2152</v>
      </c>
      <c r="DD103" s="62"/>
      <c r="DE103" s="62" t="s">
        <v>2153</v>
      </c>
      <c r="DF103" s="62" t="s">
        <v>2153</v>
      </c>
      <c r="DG103" s="62" t="s">
        <v>2153</v>
      </c>
      <c r="DH103" s="62" t="s">
        <v>2153</v>
      </c>
      <c r="DI103" s="62"/>
      <c r="DJ103" s="62"/>
      <c r="DK103" s="62"/>
      <c r="DL103" s="62" t="s">
        <v>3504</v>
      </c>
      <c r="DM103" s="62" t="s">
        <v>2175</v>
      </c>
      <c r="DN103" s="62" t="s">
        <v>3504</v>
      </c>
      <c r="DO103" s="62" t="s">
        <v>2590</v>
      </c>
      <c r="DP103" s="62" t="s">
        <v>2590</v>
      </c>
      <c r="DQ103" s="62" t="s">
        <v>3174</v>
      </c>
      <c r="DR103" s="62"/>
      <c r="DS103" s="62"/>
      <c r="DT103" s="62"/>
      <c r="DU103" s="62"/>
      <c r="DV103" s="62" t="s">
        <v>2215</v>
      </c>
      <c r="DW103" s="62" t="s">
        <v>2215</v>
      </c>
      <c r="DX103" s="62" t="s">
        <v>2215</v>
      </c>
      <c r="DY103" s="62" t="s">
        <v>2215</v>
      </c>
      <c r="DZ103" s="62" t="s">
        <v>2215</v>
      </c>
      <c r="EA103" s="62" t="s">
        <v>2215</v>
      </c>
      <c r="EB103" s="62" t="s">
        <v>2215</v>
      </c>
      <c r="EC103" s="62" t="s">
        <v>2215</v>
      </c>
      <c r="ED103" s="62" t="s">
        <v>2215</v>
      </c>
      <c r="EE103" s="62" t="s">
        <v>2215</v>
      </c>
      <c r="EF103" s="62" t="s">
        <v>2215</v>
      </c>
      <c r="EG103" s="62" t="s">
        <v>2215</v>
      </c>
      <c r="EH103" s="62" t="s">
        <v>6033</v>
      </c>
      <c r="EI103" s="62" t="s">
        <v>6033</v>
      </c>
      <c r="EJ103" s="62" t="s">
        <v>6033</v>
      </c>
      <c r="EK103" s="62" t="s">
        <v>6033</v>
      </c>
      <c r="EL103" s="62" t="s">
        <v>6033</v>
      </c>
      <c r="EM103" s="62" t="s">
        <v>6033</v>
      </c>
      <c r="EN103" s="62" t="s">
        <v>6033</v>
      </c>
      <c r="EO103" s="62" t="s">
        <v>6033</v>
      </c>
      <c r="EP103" s="66" t="s">
        <v>25</v>
      </c>
      <c r="EQ103" s="66" t="s">
        <v>25</v>
      </c>
      <c r="ER103" s="66" t="s">
        <v>25</v>
      </c>
      <c r="ES103" s="66" t="s">
        <v>2241</v>
      </c>
      <c r="ET103" s="66" t="s">
        <v>25</v>
      </c>
      <c r="EU103" s="66" t="s">
        <v>2241</v>
      </c>
      <c r="EV103" s="66" t="s">
        <v>25</v>
      </c>
      <c r="EW103" s="66" t="s">
        <v>4399</v>
      </c>
      <c r="EX103" s="66" t="s">
        <v>25</v>
      </c>
      <c r="EY103" s="66" t="s">
        <v>4399</v>
      </c>
      <c r="EZ103" s="62" t="s">
        <v>2276</v>
      </c>
      <c r="FA103" s="62" t="s">
        <v>2276</v>
      </c>
      <c r="FB103" s="62" t="s">
        <v>3672</v>
      </c>
      <c r="FC103" s="62" t="s">
        <v>3672</v>
      </c>
      <c r="FD103" s="66" t="s">
        <v>2399</v>
      </c>
      <c r="FE103" s="66" t="s">
        <v>2399</v>
      </c>
      <c r="FF103" s="66" t="s">
        <v>4478</v>
      </c>
      <c r="FG103" s="63" t="s">
        <v>25</v>
      </c>
      <c r="FH103" s="62"/>
      <c r="FI103" s="63" t="s">
        <v>3608</v>
      </c>
      <c r="FJ103" s="62"/>
      <c r="FK103" s="62" t="s">
        <v>25</v>
      </c>
      <c r="FL103" s="63"/>
      <c r="FM103" s="63" t="s">
        <v>2472</v>
      </c>
      <c r="FN103" s="63" t="s">
        <v>2472</v>
      </c>
      <c r="FO103" s="63" t="s">
        <v>2472</v>
      </c>
      <c r="FP103" s="63" t="s">
        <v>2472</v>
      </c>
      <c r="FQ103" s="63" t="s">
        <v>2472</v>
      </c>
      <c r="FR103" s="63" t="s">
        <v>2472</v>
      </c>
      <c r="FS103" s="63" t="s">
        <v>3974</v>
      </c>
      <c r="FT103" s="63" t="s">
        <v>2579</v>
      </c>
      <c r="FU103" s="63" t="s">
        <v>2576</v>
      </c>
      <c r="FV103" s="63" t="s">
        <v>2579</v>
      </c>
      <c r="FW103" s="62"/>
      <c r="FX103" s="62" t="s">
        <v>2681</v>
      </c>
      <c r="FY103" s="62" t="s">
        <v>2681</v>
      </c>
      <c r="FZ103" s="62" t="s">
        <v>2739</v>
      </c>
      <c r="GA103" s="62"/>
      <c r="GB103" s="62" t="s">
        <v>2781</v>
      </c>
      <c r="GC103" s="62" t="s">
        <v>2781</v>
      </c>
      <c r="GD103" s="62" t="s">
        <v>2815</v>
      </c>
      <c r="GE103" s="62" t="s">
        <v>2815</v>
      </c>
      <c r="GF103" s="62" t="s">
        <v>2815</v>
      </c>
      <c r="GG103" s="62" t="s">
        <v>2815</v>
      </c>
      <c r="GH103" s="62" t="s">
        <v>5172</v>
      </c>
      <c r="GI103" s="62" t="s">
        <v>5172</v>
      </c>
      <c r="GJ103" s="62"/>
      <c r="GK103" s="62"/>
      <c r="GL103" s="62" t="s">
        <v>1377</v>
      </c>
      <c r="GM103" s="62" t="s">
        <v>1377</v>
      </c>
      <c r="GN103" s="62" t="s">
        <v>1377</v>
      </c>
      <c r="GO103" s="62"/>
      <c r="GP103" s="62" t="s">
        <v>2870</v>
      </c>
      <c r="GQ103" s="62" t="s">
        <v>1277</v>
      </c>
      <c r="GR103" s="62"/>
      <c r="GS103" s="62"/>
      <c r="GT103" s="62" t="s">
        <v>2953</v>
      </c>
      <c r="GU103" s="62" t="s">
        <v>2956</v>
      </c>
      <c r="GV103" s="62" t="s">
        <v>2956</v>
      </c>
      <c r="GW103" s="62" t="s">
        <v>2953</v>
      </c>
      <c r="GX103" s="62" t="s">
        <v>3469</v>
      </c>
      <c r="GY103" s="62" t="s">
        <v>3469</v>
      </c>
      <c r="GZ103" s="62" t="s">
        <v>5619</v>
      </c>
      <c r="HA103" s="67"/>
      <c r="HB103" s="67"/>
      <c r="HC103" s="62" t="s">
        <v>2995</v>
      </c>
      <c r="HD103" s="62" t="s">
        <v>2995</v>
      </c>
      <c r="HE103" s="62" t="s">
        <v>2995</v>
      </c>
      <c r="HF103" s="62" t="s">
        <v>2995</v>
      </c>
      <c r="HG103" s="62" t="s">
        <v>5893</v>
      </c>
      <c r="HH103" s="62" t="s">
        <v>5893</v>
      </c>
      <c r="HI103" s="62" t="s">
        <v>2457</v>
      </c>
      <c r="HJ103" s="62" t="s">
        <v>2457</v>
      </c>
      <c r="HK103" s="62"/>
      <c r="HL103" s="62" t="s">
        <v>3033</v>
      </c>
      <c r="HM103" s="62" t="s">
        <v>3303</v>
      </c>
    </row>
    <row r="104" spans="1:221" ht="22.5" customHeight="1">
      <c r="A104" s="82" t="s">
        <v>123</v>
      </c>
      <c r="B104" s="82"/>
      <c r="C104" s="42" t="s">
        <v>3177</v>
      </c>
      <c r="D104" s="42" t="s">
        <v>119</v>
      </c>
      <c r="E104" s="42" t="s">
        <v>7913</v>
      </c>
      <c r="F104" s="42" t="s">
        <v>7519</v>
      </c>
      <c r="G104" s="42" t="s">
        <v>7914</v>
      </c>
      <c r="H104" s="42" t="s">
        <v>119</v>
      </c>
      <c r="I104" s="42" t="s">
        <v>25</v>
      </c>
      <c r="J104" s="42" t="s">
        <v>433</v>
      </c>
      <c r="K104" s="42" t="s">
        <v>119</v>
      </c>
      <c r="L104" s="42" t="s">
        <v>7915</v>
      </c>
      <c r="M104" s="42" t="s">
        <v>120</v>
      </c>
      <c r="N104" s="42" t="s">
        <v>7487</v>
      </c>
      <c r="O104" s="42" t="s">
        <v>119</v>
      </c>
      <c r="P104" s="47" t="s">
        <v>25</v>
      </c>
      <c r="Q104" s="47" t="s">
        <v>25</v>
      </c>
      <c r="R104" s="42" t="s">
        <v>118</v>
      </c>
      <c r="S104" s="42" t="s">
        <v>118</v>
      </c>
      <c r="T104" s="42" t="s">
        <v>4812</v>
      </c>
      <c r="U104" s="42" t="s">
        <v>4812</v>
      </c>
      <c r="V104" s="42" t="s">
        <v>4784</v>
      </c>
      <c r="W104" s="42" t="s">
        <v>4784</v>
      </c>
      <c r="X104" s="42" t="s">
        <v>5440</v>
      </c>
      <c r="Y104" s="42" t="s">
        <v>6494</v>
      </c>
      <c r="Z104" s="42" t="s">
        <v>1760</v>
      </c>
      <c r="AA104" s="42" t="s">
        <v>121</v>
      </c>
      <c r="AB104" s="42" t="s">
        <v>1692</v>
      </c>
      <c r="AC104" s="42" t="s">
        <v>25</v>
      </c>
      <c r="AD104" s="42" t="s">
        <v>2293</v>
      </c>
      <c r="AE104" s="42" t="s">
        <v>119</v>
      </c>
      <c r="AF104" s="42" t="s">
        <v>119</v>
      </c>
      <c r="AG104" s="42" t="s">
        <v>121</v>
      </c>
      <c r="AH104" s="42" t="s">
        <v>182</v>
      </c>
      <c r="AI104" s="42" t="s">
        <v>5316</v>
      </c>
      <c r="AJ104" s="42" t="s">
        <v>7103</v>
      </c>
      <c r="AK104" s="42" t="s">
        <v>120</v>
      </c>
      <c r="AL104" s="42" t="s">
        <v>7519</v>
      </c>
      <c r="AM104" s="42" t="s">
        <v>84</v>
      </c>
      <c r="AN104" s="42" t="s">
        <v>119</v>
      </c>
      <c r="AO104" s="42" t="s">
        <v>6873</v>
      </c>
      <c r="AP104" s="42" t="s">
        <v>6445</v>
      </c>
      <c r="AQ104" s="42" t="s">
        <v>84</v>
      </c>
      <c r="AR104" s="42" t="s">
        <v>6976</v>
      </c>
      <c r="AS104" s="42" t="s">
        <v>6976</v>
      </c>
      <c r="AT104" s="42" t="s">
        <v>25</v>
      </c>
      <c r="AU104" s="42" t="s">
        <v>25</v>
      </c>
      <c r="AV104" s="42" t="s">
        <v>3360</v>
      </c>
      <c r="AW104" s="42" t="s">
        <v>25</v>
      </c>
      <c r="AX104" s="42" t="s">
        <v>7063</v>
      </c>
      <c r="AY104" s="42" t="s">
        <v>25</v>
      </c>
      <c r="AZ104" s="42" t="s">
        <v>25</v>
      </c>
      <c r="BA104" s="42" t="s">
        <v>1219</v>
      </c>
      <c r="BB104" s="42" t="s">
        <v>25</v>
      </c>
      <c r="BC104" s="42" t="s">
        <v>25</v>
      </c>
      <c r="BD104" s="42" t="s">
        <v>1219</v>
      </c>
      <c r="BE104" s="47" t="s">
        <v>25</v>
      </c>
      <c r="BF104" s="47" t="s">
        <v>25</v>
      </c>
      <c r="BG104" s="42" t="s">
        <v>7170</v>
      </c>
      <c r="BH104" s="42" t="s">
        <v>119</v>
      </c>
      <c r="BI104" s="42" t="s">
        <v>119</v>
      </c>
      <c r="BJ104" s="42" t="s">
        <v>119</v>
      </c>
      <c r="BK104" s="42" t="s">
        <v>4334</v>
      </c>
      <c r="BL104" s="42" t="s">
        <v>4334</v>
      </c>
      <c r="BM104" s="42" t="s">
        <v>7104</v>
      </c>
      <c r="BN104" s="47" t="s">
        <v>67</v>
      </c>
      <c r="BO104" s="42" t="s">
        <v>7104</v>
      </c>
      <c r="BP104" s="47" t="s">
        <v>67</v>
      </c>
      <c r="BQ104" s="47" t="s">
        <v>67</v>
      </c>
      <c r="BR104" s="42" t="s">
        <v>4245</v>
      </c>
      <c r="BS104" s="42" t="s">
        <v>4245</v>
      </c>
      <c r="BT104" s="47" t="s">
        <v>67</v>
      </c>
      <c r="BU104" s="47" t="s">
        <v>67</v>
      </c>
      <c r="BV104" s="42" t="s">
        <v>4245</v>
      </c>
      <c r="BW104" s="42" t="s">
        <v>4245</v>
      </c>
      <c r="BX104" s="42" t="s">
        <v>7221</v>
      </c>
      <c r="BY104" s="42" t="s">
        <v>4101</v>
      </c>
      <c r="BZ104" s="42" t="s">
        <v>4101</v>
      </c>
      <c r="CA104" s="42" t="s">
        <v>7301</v>
      </c>
      <c r="CB104" s="42" t="s">
        <v>307</v>
      </c>
      <c r="CC104" s="42" t="s">
        <v>25</v>
      </c>
      <c r="CD104" s="42" t="s">
        <v>25</v>
      </c>
      <c r="CE104" s="42" t="s">
        <v>352</v>
      </c>
      <c r="CF104" s="29" t="s">
        <v>67</v>
      </c>
      <c r="CG104" s="29" t="s">
        <v>67</v>
      </c>
      <c r="CH104" s="29" t="s">
        <v>196</v>
      </c>
      <c r="CI104" s="29" t="s">
        <v>196</v>
      </c>
      <c r="CJ104" s="29" t="s">
        <v>431</v>
      </c>
      <c r="CK104" s="29" t="s">
        <v>67</v>
      </c>
      <c r="CL104" s="29" t="s">
        <v>67</v>
      </c>
      <c r="CM104" s="29" t="s">
        <v>67</v>
      </c>
      <c r="CN104" s="42" t="s">
        <v>25</v>
      </c>
      <c r="CO104" s="42" t="s">
        <v>8050</v>
      </c>
      <c r="CP104" s="29" t="s">
        <v>1549</v>
      </c>
      <c r="CQ104" s="29" t="s">
        <v>1549</v>
      </c>
      <c r="CR104" s="29" t="s">
        <v>4429</v>
      </c>
      <c r="CS104" s="29" t="s">
        <v>25</v>
      </c>
      <c r="CT104" s="29" t="s">
        <v>25</v>
      </c>
      <c r="CU104" s="29" t="s">
        <v>25</v>
      </c>
      <c r="CV104" s="29" t="s">
        <v>25</v>
      </c>
      <c r="CW104" s="36" t="s">
        <v>430</v>
      </c>
      <c r="CX104" s="51" t="s">
        <v>430</v>
      </c>
      <c r="CY104" s="51" t="s">
        <v>430</v>
      </c>
      <c r="CZ104" s="51" t="s">
        <v>430</v>
      </c>
      <c r="DA104" s="42" t="s">
        <v>2293</v>
      </c>
      <c r="DB104" s="47" t="s">
        <v>25</v>
      </c>
      <c r="DC104" s="47" t="s">
        <v>25</v>
      </c>
      <c r="DD104" s="42" t="s">
        <v>119</v>
      </c>
      <c r="DE104" s="42" t="s">
        <v>121</v>
      </c>
      <c r="DF104" s="42" t="s">
        <v>121</v>
      </c>
      <c r="DG104" s="42" t="s">
        <v>307</v>
      </c>
      <c r="DH104" s="42" t="s">
        <v>307</v>
      </c>
      <c r="DI104" s="47" t="s">
        <v>25</v>
      </c>
      <c r="DJ104" s="42" t="s">
        <v>1692</v>
      </c>
      <c r="DK104" s="42" t="s">
        <v>307</v>
      </c>
      <c r="DL104" s="42" t="s">
        <v>3579</v>
      </c>
      <c r="DM104" s="42" t="s">
        <v>307</v>
      </c>
      <c r="DN104" s="42" t="s">
        <v>307</v>
      </c>
      <c r="DO104" s="42" t="s">
        <v>25</v>
      </c>
      <c r="DP104" s="42" t="s">
        <v>307</v>
      </c>
      <c r="DQ104" s="42" t="s">
        <v>3177</v>
      </c>
      <c r="DR104" s="47" t="s">
        <v>67</v>
      </c>
      <c r="DS104" s="47" t="s">
        <v>67</v>
      </c>
      <c r="DT104" s="42" t="s">
        <v>307</v>
      </c>
      <c r="DU104" s="42" t="s">
        <v>307</v>
      </c>
      <c r="DV104" s="42" t="s">
        <v>307</v>
      </c>
      <c r="DW104" s="42" t="s">
        <v>307</v>
      </c>
      <c r="DX104" s="42" t="s">
        <v>307</v>
      </c>
      <c r="DY104" s="42" t="s">
        <v>307</v>
      </c>
      <c r="DZ104" s="42" t="s">
        <v>307</v>
      </c>
      <c r="EA104" s="42" t="s">
        <v>307</v>
      </c>
      <c r="EB104" s="42" t="s">
        <v>307</v>
      </c>
      <c r="EC104" s="42" t="s">
        <v>307</v>
      </c>
      <c r="ED104" s="42" t="s">
        <v>307</v>
      </c>
      <c r="EE104" s="42" t="s">
        <v>307</v>
      </c>
      <c r="EF104" s="42" t="s">
        <v>307</v>
      </c>
      <c r="EG104" s="42" t="s">
        <v>307</v>
      </c>
      <c r="EH104" s="42" t="s">
        <v>307</v>
      </c>
      <c r="EI104" s="42" t="s">
        <v>307</v>
      </c>
      <c r="EJ104" s="42" t="s">
        <v>307</v>
      </c>
      <c r="EK104" s="42" t="s">
        <v>307</v>
      </c>
      <c r="EL104" s="42" t="s">
        <v>307</v>
      </c>
      <c r="EM104" s="42" t="s">
        <v>307</v>
      </c>
      <c r="EN104" s="42" t="s">
        <v>307</v>
      </c>
      <c r="EO104" s="42" t="s">
        <v>307</v>
      </c>
      <c r="EP104" s="47" t="s">
        <v>25</v>
      </c>
      <c r="EQ104" s="47" t="s">
        <v>25</v>
      </c>
      <c r="ER104" s="42" t="s">
        <v>8115</v>
      </c>
      <c r="ES104" s="42" t="s">
        <v>401</v>
      </c>
      <c r="ET104" s="47" t="s">
        <v>25</v>
      </c>
      <c r="EU104" s="42" t="s">
        <v>401</v>
      </c>
      <c r="EV104" s="47" t="s">
        <v>25</v>
      </c>
      <c r="EW104" s="42" t="s">
        <v>401</v>
      </c>
      <c r="EX104" s="42" t="s">
        <v>25</v>
      </c>
      <c r="EY104" s="42" t="s">
        <v>401</v>
      </c>
      <c r="EZ104" s="42" t="s">
        <v>122</v>
      </c>
      <c r="FA104" s="42" t="s">
        <v>119</v>
      </c>
      <c r="FB104" s="42" t="s">
        <v>122</v>
      </c>
      <c r="FC104" s="42" t="s">
        <v>119</v>
      </c>
      <c r="FD104" s="42" t="s">
        <v>307</v>
      </c>
      <c r="FE104" s="42" t="s">
        <v>307</v>
      </c>
      <c r="FF104" s="42" t="s">
        <v>4440</v>
      </c>
      <c r="FG104" s="42" t="s">
        <v>25</v>
      </c>
      <c r="FH104" s="47" t="s">
        <v>25</v>
      </c>
      <c r="FI104" s="42" t="s">
        <v>25</v>
      </c>
      <c r="FJ104" s="42" t="s">
        <v>25</v>
      </c>
      <c r="FK104" s="42" t="s">
        <v>25</v>
      </c>
      <c r="FL104" s="42" t="s">
        <v>119</v>
      </c>
      <c r="FM104" s="42" t="s">
        <v>119</v>
      </c>
      <c r="FN104" s="42" t="s">
        <v>305</v>
      </c>
      <c r="FO104" s="42" t="s">
        <v>7741</v>
      </c>
      <c r="FP104" s="42" t="s">
        <v>7783</v>
      </c>
      <c r="FQ104" s="42" t="s">
        <v>7741</v>
      </c>
      <c r="FR104" s="42" t="s">
        <v>7783</v>
      </c>
      <c r="FS104" s="42" t="s">
        <v>119</v>
      </c>
      <c r="FT104" s="42" t="s">
        <v>121</v>
      </c>
      <c r="FU104" s="42" t="s">
        <v>120</v>
      </c>
      <c r="FV104" s="42" t="s">
        <v>122</v>
      </c>
      <c r="FW104" s="42" t="s">
        <v>119</v>
      </c>
      <c r="FX104" s="42" t="s">
        <v>119</v>
      </c>
      <c r="FY104" s="42" t="s">
        <v>119</v>
      </c>
      <c r="FZ104" s="42" t="s">
        <v>272</v>
      </c>
      <c r="GA104" s="42" t="s">
        <v>25</v>
      </c>
      <c r="GB104" s="42" t="s">
        <v>119</v>
      </c>
      <c r="GC104" s="42" t="s">
        <v>119</v>
      </c>
      <c r="GD104" s="42" t="s">
        <v>335</v>
      </c>
      <c r="GE104" s="42" t="s">
        <v>119</v>
      </c>
      <c r="GF104" s="42" t="s">
        <v>335</v>
      </c>
      <c r="GG104" s="42" t="s">
        <v>119</v>
      </c>
      <c r="GH104" s="42" t="s">
        <v>4590</v>
      </c>
      <c r="GI104" s="42" t="s">
        <v>119</v>
      </c>
      <c r="GJ104" s="42" t="s">
        <v>25</v>
      </c>
      <c r="GK104" s="42" t="s">
        <v>119</v>
      </c>
      <c r="GL104" s="42" t="s">
        <v>121</v>
      </c>
      <c r="GM104" s="42" t="s">
        <v>25</v>
      </c>
      <c r="GN104" s="42" t="s">
        <v>67</v>
      </c>
      <c r="GO104" s="42" t="s">
        <v>335</v>
      </c>
      <c r="GP104" s="42" t="s">
        <v>4496</v>
      </c>
      <c r="GQ104" s="42" t="s">
        <v>25</v>
      </c>
      <c r="GR104" s="42" t="s">
        <v>428</v>
      </c>
      <c r="GS104" s="42" t="s">
        <v>428</v>
      </c>
      <c r="GT104" s="42" t="s">
        <v>1171</v>
      </c>
      <c r="GU104" s="42" t="s">
        <v>4582</v>
      </c>
      <c r="GV104" s="42" t="s">
        <v>1171</v>
      </c>
      <c r="GW104" s="42" t="s">
        <v>4582</v>
      </c>
      <c r="GX104" s="42" t="s">
        <v>1692</v>
      </c>
      <c r="GY104" s="42" t="s">
        <v>1692</v>
      </c>
      <c r="GZ104" s="42" t="s">
        <v>5624</v>
      </c>
      <c r="HA104" s="42" t="s">
        <v>119</v>
      </c>
      <c r="HB104" s="42" t="s">
        <v>119</v>
      </c>
      <c r="HC104" s="42" t="s">
        <v>307</v>
      </c>
      <c r="HD104" s="42" t="s">
        <v>307</v>
      </c>
      <c r="HE104" s="42" t="s">
        <v>307</v>
      </c>
      <c r="HF104" s="42" t="s">
        <v>307</v>
      </c>
      <c r="HG104" s="42" t="s">
        <v>7814</v>
      </c>
      <c r="HH104" s="42" t="s">
        <v>7814</v>
      </c>
      <c r="HI104" s="42" t="s">
        <v>122</v>
      </c>
      <c r="HJ104" s="42" t="s">
        <v>122</v>
      </c>
      <c r="HK104" s="42" t="s">
        <v>119</v>
      </c>
      <c r="HL104" s="42" t="s">
        <v>307</v>
      </c>
      <c r="HM104" s="42" t="s">
        <v>119</v>
      </c>
    </row>
    <row r="105" spans="1:221" ht="11.25" customHeight="1">
      <c r="A105" s="86" t="s">
        <v>435</v>
      </c>
      <c r="B105" s="86"/>
      <c r="C105" s="62" t="s">
        <v>5509</v>
      </c>
      <c r="D105" s="62" t="s">
        <v>5509</v>
      </c>
      <c r="E105" s="62" t="s">
        <v>7520</v>
      </c>
      <c r="F105" s="62" t="s">
        <v>7520</v>
      </c>
      <c r="G105" s="62" t="s">
        <v>7520</v>
      </c>
      <c r="H105" s="62" t="s">
        <v>5509</v>
      </c>
      <c r="I105" s="62" t="s">
        <v>25</v>
      </c>
      <c r="J105" s="62"/>
      <c r="K105" s="62" t="s">
        <v>1642</v>
      </c>
      <c r="L105" s="62" t="s">
        <v>7488</v>
      </c>
      <c r="M105" s="66" t="s">
        <v>4185</v>
      </c>
      <c r="N105" s="62" t="s">
        <v>7489</v>
      </c>
      <c r="O105" s="66" t="s">
        <v>4186</v>
      </c>
      <c r="P105" s="63"/>
      <c r="Q105" s="63" t="s">
        <v>25</v>
      </c>
      <c r="R105" s="63"/>
      <c r="S105" s="63" t="s">
        <v>745</v>
      </c>
      <c r="T105" s="62" t="s">
        <v>4813</v>
      </c>
      <c r="U105" s="62" t="s">
        <v>4813</v>
      </c>
      <c r="V105" s="62" t="s">
        <v>4785</v>
      </c>
      <c r="W105" s="62" t="s">
        <v>4785</v>
      </c>
      <c r="X105" s="62" t="s">
        <v>6446</v>
      </c>
      <c r="Y105" s="62" t="s">
        <v>6447</v>
      </c>
      <c r="Z105" s="63" t="s">
        <v>1746</v>
      </c>
      <c r="AA105" s="63" t="s">
        <v>1746</v>
      </c>
      <c r="AB105" s="63" t="s">
        <v>1746</v>
      </c>
      <c r="AC105" s="63" t="s">
        <v>2353</v>
      </c>
      <c r="AD105" s="63" t="s">
        <v>2353</v>
      </c>
      <c r="AE105" s="63" t="s">
        <v>2353</v>
      </c>
      <c r="AF105" s="63"/>
      <c r="AG105" s="63"/>
      <c r="AH105" s="63"/>
      <c r="AI105" s="63"/>
      <c r="AJ105" s="63" t="s">
        <v>3934</v>
      </c>
      <c r="AK105" s="63" t="s">
        <v>3934</v>
      </c>
      <c r="AL105" s="62" t="s">
        <v>7520</v>
      </c>
      <c r="AM105" s="63" t="s">
        <v>5260</v>
      </c>
      <c r="AN105" s="63" t="s">
        <v>5825</v>
      </c>
      <c r="AO105" s="66" t="s">
        <v>6874</v>
      </c>
      <c r="AP105" s="63" t="s">
        <v>5260</v>
      </c>
      <c r="AQ105" s="63" t="s">
        <v>5401</v>
      </c>
      <c r="AR105" s="63" t="s">
        <v>6977</v>
      </c>
      <c r="AS105" s="63"/>
      <c r="AT105" s="63"/>
      <c r="AU105" s="63" t="s">
        <v>3359</v>
      </c>
      <c r="AV105" s="63" t="s">
        <v>3358</v>
      </c>
      <c r="AW105" s="63" t="s">
        <v>25</v>
      </c>
      <c r="AX105" s="63" t="s">
        <v>7064</v>
      </c>
      <c r="AY105" s="63" t="s">
        <v>25</v>
      </c>
      <c r="AZ105" s="63" t="s">
        <v>25</v>
      </c>
      <c r="BA105" s="63" t="s">
        <v>1225</v>
      </c>
      <c r="BB105" s="63" t="s">
        <v>25</v>
      </c>
      <c r="BC105" s="63" t="s">
        <v>25</v>
      </c>
      <c r="BD105" s="63" t="s">
        <v>1225</v>
      </c>
      <c r="BE105" s="62"/>
      <c r="BF105" s="62" t="s">
        <v>25</v>
      </c>
      <c r="BG105" s="63" t="s">
        <v>7171</v>
      </c>
      <c r="BH105" s="62"/>
      <c r="BI105" s="62" t="s">
        <v>818</v>
      </c>
      <c r="BJ105" s="62" t="s">
        <v>818</v>
      </c>
      <c r="BK105" s="62" t="s">
        <v>4319</v>
      </c>
      <c r="BL105" s="63" t="s">
        <v>4319</v>
      </c>
      <c r="BM105" s="63" t="s">
        <v>7149</v>
      </c>
      <c r="BN105" s="62"/>
      <c r="BO105" s="63" t="s">
        <v>7105</v>
      </c>
      <c r="BP105" s="62" t="s">
        <v>865</v>
      </c>
      <c r="BQ105" s="62" t="s">
        <v>865</v>
      </c>
      <c r="BR105" s="62" t="s">
        <v>4319</v>
      </c>
      <c r="BS105" s="63" t="s">
        <v>4319</v>
      </c>
      <c r="BT105" s="62" t="s">
        <v>916</v>
      </c>
      <c r="BU105" s="62" t="s">
        <v>916</v>
      </c>
      <c r="BV105" s="62" t="s">
        <v>4319</v>
      </c>
      <c r="BW105" s="63" t="s">
        <v>4624</v>
      </c>
      <c r="BX105" s="63" t="s">
        <v>7222</v>
      </c>
      <c r="BY105" s="63" t="s">
        <v>4076</v>
      </c>
      <c r="BZ105" s="63" t="s">
        <v>4076</v>
      </c>
      <c r="CA105" s="63" t="s">
        <v>7302</v>
      </c>
      <c r="CB105" s="63" t="s">
        <v>4102</v>
      </c>
      <c r="CC105" s="63" t="s">
        <v>25</v>
      </c>
      <c r="CD105" s="62" t="s">
        <v>25</v>
      </c>
      <c r="CE105" s="62"/>
      <c r="CF105" s="64" t="s">
        <v>5066</v>
      </c>
      <c r="CG105" s="64" t="s">
        <v>5066</v>
      </c>
      <c r="CH105" s="64"/>
      <c r="CI105" s="64"/>
      <c r="CJ105" s="64"/>
      <c r="CK105" s="64" t="s">
        <v>4956</v>
      </c>
      <c r="CL105" s="64" t="s">
        <v>4956</v>
      </c>
      <c r="CM105" s="64" t="s">
        <v>4956</v>
      </c>
      <c r="CN105" s="63" t="s">
        <v>25</v>
      </c>
      <c r="CO105" s="63" t="s">
        <v>8051</v>
      </c>
      <c r="CP105" s="64" t="s">
        <v>1573</v>
      </c>
      <c r="CQ105" s="64" t="s">
        <v>1573</v>
      </c>
      <c r="CR105" s="64" t="s">
        <v>4162</v>
      </c>
      <c r="CS105" s="64"/>
      <c r="CT105" s="64" t="s">
        <v>25</v>
      </c>
      <c r="CU105" s="64" t="s">
        <v>25</v>
      </c>
      <c r="CV105" s="64" t="s">
        <v>25</v>
      </c>
      <c r="CW105" s="65"/>
      <c r="CX105" s="64" t="s">
        <v>965</v>
      </c>
      <c r="CY105" s="64" t="s">
        <v>965</v>
      </c>
      <c r="CZ105" s="64" t="s">
        <v>965</v>
      </c>
      <c r="DA105" s="62" t="s">
        <v>4542</v>
      </c>
      <c r="DB105" s="62"/>
      <c r="DC105" s="62" t="s">
        <v>25</v>
      </c>
      <c r="DD105" s="62"/>
      <c r="DE105" s="62" t="s">
        <v>1474</v>
      </c>
      <c r="DF105" s="62" t="s">
        <v>4533</v>
      </c>
      <c r="DG105" s="62" t="s">
        <v>1481</v>
      </c>
      <c r="DH105" s="62" t="s">
        <v>1481</v>
      </c>
      <c r="DI105" s="62" t="s">
        <v>25</v>
      </c>
      <c r="DJ105" s="62" t="s">
        <v>1853</v>
      </c>
      <c r="DK105" s="62" t="s">
        <v>1837</v>
      </c>
      <c r="DL105" s="62" t="s">
        <v>25</v>
      </c>
      <c r="DM105" s="62"/>
      <c r="DN105" s="62" t="s">
        <v>3565</v>
      </c>
      <c r="DO105" s="62" t="s">
        <v>3790</v>
      </c>
      <c r="DP105" s="62" t="s">
        <v>3790</v>
      </c>
      <c r="DQ105" s="62" t="s">
        <v>3178</v>
      </c>
      <c r="DR105" s="62"/>
      <c r="DS105" s="62"/>
      <c r="DT105" s="62"/>
      <c r="DU105" s="62"/>
      <c r="DV105" s="62" t="s">
        <v>1022</v>
      </c>
      <c r="DW105" s="62" t="s">
        <v>1022</v>
      </c>
      <c r="DX105" s="62" t="s">
        <v>1022</v>
      </c>
      <c r="DY105" s="62" t="s">
        <v>1022</v>
      </c>
      <c r="DZ105" s="62" t="s">
        <v>1022</v>
      </c>
      <c r="EA105" s="62" t="s">
        <v>1022</v>
      </c>
      <c r="EB105" s="62" t="s">
        <v>1022</v>
      </c>
      <c r="EC105" s="62" t="s">
        <v>1022</v>
      </c>
      <c r="ED105" s="62" t="s">
        <v>1022</v>
      </c>
      <c r="EE105" s="62" t="s">
        <v>1022</v>
      </c>
      <c r="EF105" s="62" t="s">
        <v>1022</v>
      </c>
      <c r="EG105" s="62" t="s">
        <v>1022</v>
      </c>
      <c r="EH105" s="62" t="s">
        <v>6034</v>
      </c>
      <c r="EI105" s="62" t="s">
        <v>6034</v>
      </c>
      <c r="EJ105" s="62" t="s">
        <v>6034</v>
      </c>
      <c r="EK105" s="62" t="s">
        <v>6034</v>
      </c>
      <c r="EL105" s="62" t="s">
        <v>6034</v>
      </c>
      <c r="EM105" s="62" t="s">
        <v>6034</v>
      </c>
      <c r="EN105" s="62" t="s">
        <v>6034</v>
      </c>
      <c r="EO105" s="62" t="s">
        <v>6034</v>
      </c>
      <c r="EP105" s="66" t="s">
        <v>25</v>
      </c>
      <c r="EQ105" s="66"/>
      <c r="ER105" s="66" t="s">
        <v>8116</v>
      </c>
      <c r="ES105" s="66"/>
      <c r="ET105" s="66" t="s">
        <v>25</v>
      </c>
      <c r="EU105" s="66" t="s">
        <v>3412</v>
      </c>
      <c r="EV105" s="66"/>
      <c r="EW105" s="66" t="s">
        <v>4397</v>
      </c>
      <c r="EX105" s="66" t="s">
        <v>25</v>
      </c>
      <c r="EY105" s="66" t="s">
        <v>5732</v>
      </c>
      <c r="EZ105" s="62" t="s">
        <v>566</v>
      </c>
      <c r="FA105" s="62" t="s">
        <v>617</v>
      </c>
      <c r="FB105" s="62" t="s">
        <v>3673</v>
      </c>
      <c r="FC105" s="62" t="s">
        <v>3674</v>
      </c>
      <c r="FD105" s="66"/>
      <c r="FE105" s="66" t="s">
        <v>3059</v>
      </c>
      <c r="FF105" s="66" t="s">
        <v>3059</v>
      </c>
      <c r="FG105" s="63" t="s">
        <v>25</v>
      </c>
      <c r="FH105" s="62"/>
      <c r="FI105" s="63" t="s">
        <v>25</v>
      </c>
      <c r="FJ105" s="62"/>
      <c r="FK105" s="62"/>
      <c r="FL105" s="63"/>
      <c r="FM105" s="63" t="s">
        <v>2473</v>
      </c>
      <c r="FN105" s="63" t="s">
        <v>2474</v>
      </c>
      <c r="FO105" s="63" t="s">
        <v>7740</v>
      </c>
      <c r="FP105" s="63" t="s">
        <v>7784</v>
      </c>
      <c r="FQ105" s="63" t="s">
        <v>7740</v>
      </c>
      <c r="FR105" s="63" t="s">
        <v>7784</v>
      </c>
      <c r="FS105" s="63" t="s">
        <v>3975</v>
      </c>
      <c r="FT105" s="63" t="s">
        <v>2584</v>
      </c>
      <c r="FU105" s="63" t="s">
        <v>2583</v>
      </c>
      <c r="FV105" s="63" t="s">
        <v>2584</v>
      </c>
      <c r="FW105" s="62"/>
      <c r="FX105" s="62" t="s">
        <v>1534</v>
      </c>
      <c r="FY105" s="62" t="s">
        <v>1534</v>
      </c>
      <c r="FZ105" s="62" t="s">
        <v>2742</v>
      </c>
      <c r="GA105" s="62" t="s">
        <v>25</v>
      </c>
      <c r="GB105" s="62" t="s">
        <v>1119</v>
      </c>
      <c r="GC105" s="62" t="s">
        <v>1119</v>
      </c>
      <c r="GD105" s="62" t="s">
        <v>2817</v>
      </c>
      <c r="GE105" s="62" t="s">
        <v>2818</v>
      </c>
      <c r="GF105" s="62" t="s">
        <v>2817</v>
      </c>
      <c r="GG105" s="62" t="s">
        <v>2818</v>
      </c>
      <c r="GH105" s="62" t="s">
        <v>4590</v>
      </c>
      <c r="GI105" s="62" t="s">
        <v>2818</v>
      </c>
      <c r="GJ105" s="62"/>
      <c r="GK105" s="62"/>
      <c r="GL105" s="62" t="s">
        <v>1381</v>
      </c>
      <c r="GM105" s="62" t="s">
        <v>25</v>
      </c>
      <c r="GN105" s="62" t="s">
        <v>25</v>
      </c>
      <c r="GO105" s="62"/>
      <c r="GP105" s="62" t="s">
        <v>1683</v>
      </c>
      <c r="GQ105" s="62" t="s">
        <v>25</v>
      </c>
      <c r="GR105" s="62"/>
      <c r="GS105" s="62"/>
      <c r="GT105" s="62" t="s">
        <v>1169</v>
      </c>
      <c r="GU105" s="62" t="s">
        <v>1205</v>
      </c>
      <c r="GV105" s="62" t="s">
        <v>1205</v>
      </c>
      <c r="GW105" s="62" t="s">
        <v>1169</v>
      </c>
      <c r="GX105" s="62" t="s">
        <v>3475</v>
      </c>
      <c r="GY105" s="62" t="s">
        <v>3477</v>
      </c>
      <c r="GZ105" s="62" t="s">
        <v>5625</v>
      </c>
      <c r="HA105" s="67"/>
      <c r="HB105" s="67"/>
      <c r="HC105" s="62" t="s">
        <v>2999</v>
      </c>
      <c r="HD105" s="62" t="s">
        <v>2999</v>
      </c>
      <c r="HE105" s="62" t="s">
        <v>2999</v>
      </c>
      <c r="HF105" s="62" t="s">
        <v>2999</v>
      </c>
      <c r="HG105" s="62" t="s">
        <v>5895</v>
      </c>
      <c r="HH105" s="62" t="s">
        <v>5895</v>
      </c>
      <c r="HI105" s="62" t="s">
        <v>3229</v>
      </c>
      <c r="HJ105" s="62" t="s">
        <v>3229</v>
      </c>
      <c r="HK105" s="62" t="s">
        <v>554</v>
      </c>
      <c r="HL105" s="66" t="s">
        <v>1595</v>
      </c>
      <c r="HM105" s="62" t="s">
        <v>3308</v>
      </c>
    </row>
    <row r="106" spans="1:221" ht="22.5" customHeight="1">
      <c r="A106" s="82" t="s">
        <v>434</v>
      </c>
      <c r="B106" s="82"/>
      <c r="C106" s="47" t="s">
        <v>25</v>
      </c>
      <c r="D106" s="42" t="s">
        <v>867</v>
      </c>
      <c r="E106" s="47" t="s">
        <v>25</v>
      </c>
      <c r="F106" s="42" t="s">
        <v>104</v>
      </c>
      <c r="G106" s="42" t="s">
        <v>867</v>
      </c>
      <c r="H106" s="42" t="s">
        <v>867</v>
      </c>
      <c r="I106" s="42" t="s">
        <v>25</v>
      </c>
      <c r="J106" s="47" t="s">
        <v>25</v>
      </c>
      <c r="K106" s="47" t="s">
        <v>25</v>
      </c>
      <c r="L106" s="42" t="s">
        <v>6388</v>
      </c>
      <c r="M106" s="42" t="s">
        <v>4189</v>
      </c>
      <c r="N106" s="42" t="s">
        <v>25</v>
      </c>
      <c r="O106" s="47" t="s">
        <v>25</v>
      </c>
      <c r="P106" s="47" t="s">
        <v>25</v>
      </c>
      <c r="Q106" s="47" t="s">
        <v>25</v>
      </c>
      <c r="R106" s="47" t="s">
        <v>25</v>
      </c>
      <c r="S106" s="47" t="s">
        <v>25</v>
      </c>
      <c r="T106" s="47" t="s">
        <v>25</v>
      </c>
      <c r="U106" s="42" t="s">
        <v>25</v>
      </c>
      <c r="V106" s="47" t="s">
        <v>25</v>
      </c>
      <c r="W106" s="42" t="s">
        <v>25</v>
      </c>
      <c r="X106" s="47" t="s">
        <v>67</v>
      </c>
      <c r="Y106" s="47" t="s">
        <v>67</v>
      </c>
      <c r="Z106" s="47" t="s">
        <v>25</v>
      </c>
      <c r="AA106" s="47" t="s">
        <v>25</v>
      </c>
      <c r="AB106" s="47" t="s">
        <v>25</v>
      </c>
      <c r="AC106" s="42" t="s">
        <v>25</v>
      </c>
      <c r="AD106" s="42" t="s">
        <v>25</v>
      </c>
      <c r="AE106" s="42" t="s">
        <v>25</v>
      </c>
      <c r="AF106" s="42" t="s">
        <v>425</v>
      </c>
      <c r="AG106" s="42" t="s">
        <v>183</v>
      </c>
      <c r="AH106" s="42" t="s">
        <v>184</v>
      </c>
      <c r="AI106" s="42" t="s">
        <v>104</v>
      </c>
      <c r="AJ106" s="42" t="s">
        <v>25</v>
      </c>
      <c r="AK106" s="42" t="s">
        <v>25</v>
      </c>
      <c r="AL106" s="42" t="s">
        <v>104</v>
      </c>
      <c r="AM106" s="42" t="s">
        <v>104</v>
      </c>
      <c r="AN106" s="42" t="s">
        <v>25</v>
      </c>
      <c r="AO106" s="42" t="s">
        <v>25</v>
      </c>
      <c r="AP106" s="42" t="s">
        <v>104</v>
      </c>
      <c r="AQ106" s="42" t="s">
        <v>67</v>
      </c>
      <c r="AR106" s="42" t="s">
        <v>6978</v>
      </c>
      <c r="AS106" s="42" t="s">
        <v>6978</v>
      </c>
      <c r="AT106" s="42" t="s">
        <v>25</v>
      </c>
      <c r="AU106" s="42" t="s">
        <v>25</v>
      </c>
      <c r="AV106" s="42" t="s">
        <v>25</v>
      </c>
      <c r="AW106" s="42" t="s">
        <v>25</v>
      </c>
      <c r="AX106" s="42" t="s">
        <v>25</v>
      </c>
      <c r="AY106" s="42" t="s">
        <v>25</v>
      </c>
      <c r="AZ106" s="42" t="s">
        <v>25</v>
      </c>
      <c r="BA106" s="42" t="s">
        <v>25</v>
      </c>
      <c r="BB106" s="42" t="s">
        <v>25</v>
      </c>
      <c r="BC106" s="42" t="s">
        <v>25</v>
      </c>
      <c r="BD106" s="42" t="s">
        <v>25</v>
      </c>
      <c r="BE106" s="47" t="s">
        <v>25</v>
      </c>
      <c r="BF106" s="47" t="s">
        <v>25</v>
      </c>
      <c r="BG106" s="47" t="s">
        <v>104</v>
      </c>
      <c r="BH106" s="42" t="s">
        <v>119</v>
      </c>
      <c r="BI106" s="42" t="s">
        <v>867</v>
      </c>
      <c r="BJ106" s="42" t="s">
        <v>867</v>
      </c>
      <c r="BK106" s="42" t="s">
        <v>4336</v>
      </c>
      <c r="BL106" s="42" t="s">
        <v>4336</v>
      </c>
      <c r="BM106" s="47" t="s">
        <v>104</v>
      </c>
      <c r="BN106" s="47" t="s">
        <v>67</v>
      </c>
      <c r="BO106" s="47" t="s">
        <v>104</v>
      </c>
      <c r="BP106" s="47" t="s">
        <v>104</v>
      </c>
      <c r="BQ106" s="47" t="s">
        <v>104</v>
      </c>
      <c r="BR106" s="47" t="s">
        <v>104</v>
      </c>
      <c r="BS106" s="47" t="s">
        <v>104</v>
      </c>
      <c r="BT106" s="47" t="s">
        <v>104</v>
      </c>
      <c r="BU106" s="47" t="s">
        <v>104</v>
      </c>
      <c r="BV106" s="47" t="s">
        <v>104</v>
      </c>
      <c r="BW106" s="47" t="s">
        <v>104</v>
      </c>
      <c r="BX106" s="42" t="s">
        <v>7223</v>
      </c>
      <c r="BY106" s="47" t="s">
        <v>5381</v>
      </c>
      <c r="BZ106" s="47" t="s">
        <v>25</v>
      </c>
      <c r="CA106" s="42" t="s">
        <v>7303</v>
      </c>
      <c r="CB106" s="47" t="s">
        <v>25</v>
      </c>
      <c r="CC106" s="47" t="s">
        <v>25</v>
      </c>
      <c r="CD106" s="47" t="s">
        <v>25</v>
      </c>
      <c r="CE106" s="42" t="s">
        <v>25</v>
      </c>
      <c r="CF106" s="29" t="s">
        <v>25</v>
      </c>
      <c r="CG106" s="29" t="s">
        <v>432</v>
      </c>
      <c r="CH106" s="29" t="s">
        <v>432</v>
      </c>
      <c r="CI106" s="29" t="s">
        <v>432</v>
      </c>
      <c r="CJ106" s="29" t="s">
        <v>25</v>
      </c>
      <c r="CK106" s="29" t="s">
        <v>25</v>
      </c>
      <c r="CL106" s="29" t="s">
        <v>25</v>
      </c>
      <c r="CM106" s="29" t="s">
        <v>4959</v>
      </c>
      <c r="CN106" s="47" t="s">
        <v>25</v>
      </c>
      <c r="CO106" s="47" t="s">
        <v>104</v>
      </c>
      <c r="CP106" s="29" t="s">
        <v>25</v>
      </c>
      <c r="CQ106" s="29" t="s">
        <v>25</v>
      </c>
      <c r="CR106" s="29" t="s">
        <v>25</v>
      </c>
      <c r="CS106" s="29" t="s">
        <v>25</v>
      </c>
      <c r="CT106" s="29" t="s">
        <v>25</v>
      </c>
      <c r="CU106" s="29" t="s">
        <v>25</v>
      </c>
      <c r="CV106" s="29" t="s">
        <v>25</v>
      </c>
      <c r="CW106" s="48" t="s">
        <v>25</v>
      </c>
      <c r="CX106" s="29" t="s">
        <v>25</v>
      </c>
      <c r="CY106" s="29" t="s">
        <v>25</v>
      </c>
      <c r="CZ106" s="29" t="s">
        <v>25</v>
      </c>
      <c r="DA106" s="47" t="s">
        <v>25</v>
      </c>
      <c r="DB106" s="47" t="s">
        <v>25</v>
      </c>
      <c r="DC106" s="47" t="s">
        <v>25</v>
      </c>
      <c r="DD106" s="47" t="s">
        <v>25</v>
      </c>
      <c r="DE106" s="47" t="s">
        <v>25</v>
      </c>
      <c r="DF106" s="47" t="s">
        <v>25</v>
      </c>
      <c r="DG106" s="47" t="s">
        <v>25</v>
      </c>
      <c r="DH106" s="47" t="s">
        <v>25</v>
      </c>
      <c r="DI106" s="47" t="s">
        <v>25</v>
      </c>
      <c r="DJ106" s="47" t="s">
        <v>25</v>
      </c>
      <c r="DK106" s="47" t="s">
        <v>25</v>
      </c>
      <c r="DL106" s="42" t="s">
        <v>25</v>
      </c>
      <c r="DM106" s="42" t="s">
        <v>25</v>
      </c>
      <c r="DN106" s="42" t="s">
        <v>25</v>
      </c>
      <c r="DO106" s="42" t="s">
        <v>25</v>
      </c>
      <c r="DP106" s="42" t="s">
        <v>3789</v>
      </c>
      <c r="DQ106" s="42" t="s">
        <v>65</v>
      </c>
      <c r="DR106" s="47" t="s">
        <v>67</v>
      </c>
      <c r="DS106" s="42" t="s">
        <v>65</v>
      </c>
      <c r="DT106" s="42" t="s">
        <v>429</v>
      </c>
      <c r="DU106" s="42" t="s">
        <v>307</v>
      </c>
      <c r="DV106" s="42" t="s">
        <v>1040</v>
      </c>
      <c r="DW106" s="42" t="s">
        <v>1040</v>
      </c>
      <c r="DX106" s="42" t="s">
        <v>307</v>
      </c>
      <c r="DY106" s="42" t="s">
        <v>307</v>
      </c>
      <c r="DZ106" s="42" t="s">
        <v>67</v>
      </c>
      <c r="EA106" s="42" t="s">
        <v>67</v>
      </c>
      <c r="EB106" s="42" t="s">
        <v>67</v>
      </c>
      <c r="EC106" s="42" t="s">
        <v>67</v>
      </c>
      <c r="ED106" s="42" t="s">
        <v>67</v>
      </c>
      <c r="EE106" s="42" t="s">
        <v>67</v>
      </c>
      <c r="EF106" s="42" t="s">
        <v>67</v>
      </c>
      <c r="EG106" s="42" t="s">
        <v>67</v>
      </c>
      <c r="EH106" s="42" t="s">
        <v>25</v>
      </c>
      <c r="EI106" s="42" t="s">
        <v>67</v>
      </c>
      <c r="EJ106" s="42" t="s">
        <v>67</v>
      </c>
      <c r="EK106" s="42" t="s">
        <v>67</v>
      </c>
      <c r="EL106" s="42" t="s">
        <v>67</v>
      </c>
      <c r="EM106" s="42" t="s">
        <v>67</v>
      </c>
      <c r="EN106" s="42" t="s">
        <v>25</v>
      </c>
      <c r="EO106" s="42" t="s">
        <v>67</v>
      </c>
      <c r="EP106" s="42" t="s">
        <v>25</v>
      </c>
      <c r="EQ106" s="42" t="s">
        <v>25</v>
      </c>
      <c r="ER106" s="42" t="s">
        <v>25</v>
      </c>
      <c r="ES106" s="42" t="s">
        <v>25</v>
      </c>
      <c r="ET106" s="47" t="s">
        <v>25</v>
      </c>
      <c r="EU106" s="47" t="s">
        <v>25</v>
      </c>
      <c r="EV106" s="42" t="s">
        <v>25</v>
      </c>
      <c r="EW106" s="42" t="s">
        <v>25</v>
      </c>
      <c r="EX106" s="47" t="s">
        <v>25</v>
      </c>
      <c r="EY106" s="47" t="s">
        <v>25</v>
      </c>
      <c r="EZ106" s="47" t="s">
        <v>25</v>
      </c>
      <c r="FA106" s="47" t="s">
        <v>25</v>
      </c>
      <c r="FB106" s="47" t="s">
        <v>25</v>
      </c>
      <c r="FC106" s="47" t="s">
        <v>25</v>
      </c>
      <c r="FD106" s="42" t="s">
        <v>307</v>
      </c>
      <c r="FE106" s="42" t="s">
        <v>307</v>
      </c>
      <c r="FF106" s="42" t="s">
        <v>307</v>
      </c>
      <c r="FG106" s="42" t="s">
        <v>25</v>
      </c>
      <c r="FH106" s="42" t="s">
        <v>25</v>
      </c>
      <c r="FI106" s="42" t="s">
        <v>25</v>
      </c>
      <c r="FJ106" s="42" t="s">
        <v>25</v>
      </c>
      <c r="FK106" s="47" t="s">
        <v>25</v>
      </c>
      <c r="FL106" s="47" t="s">
        <v>68</v>
      </c>
      <c r="FM106" s="42" t="s">
        <v>426</v>
      </c>
      <c r="FN106" s="42" t="s">
        <v>2477</v>
      </c>
      <c r="FO106" s="42" t="s">
        <v>426</v>
      </c>
      <c r="FP106" s="42" t="s">
        <v>7785</v>
      </c>
      <c r="FQ106" s="42" t="s">
        <v>426</v>
      </c>
      <c r="FR106" s="42" t="s">
        <v>7785</v>
      </c>
      <c r="FS106" s="47" t="s">
        <v>25</v>
      </c>
      <c r="FT106" s="47" t="s">
        <v>25</v>
      </c>
      <c r="FU106" s="47" t="s">
        <v>25</v>
      </c>
      <c r="FV106" s="47" t="s">
        <v>67</v>
      </c>
      <c r="FW106" s="47" t="s">
        <v>25</v>
      </c>
      <c r="FX106" s="47" t="s">
        <v>25</v>
      </c>
      <c r="FY106" s="47" t="s">
        <v>25</v>
      </c>
      <c r="FZ106" s="47" t="s">
        <v>25</v>
      </c>
      <c r="GA106" s="42" t="s">
        <v>25</v>
      </c>
      <c r="GB106" s="42" t="s">
        <v>119</v>
      </c>
      <c r="GC106" s="47" t="s">
        <v>25</v>
      </c>
      <c r="GD106" s="47" t="s">
        <v>25</v>
      </c>
      <c r="GE106" s="47" t="s">
        <v>25</v>
      </c>
      <c r="GF106" s="47" t="s">
        <v>25</v>
      </c>
      <c r="GG106" s="47" t="s">
        <v>25</v>
      </c>
      <c r="GH106" s="47" t="s">
        <v>25</v>
      </c>
      <c r="GI106" s="47" t="s">
        <v>25</v>
      </c>
      <c r="GJ106" s="42" t="s">
        <v>25</v>
      </c>
      <c r="GK106" s="42" t="s">
        <v>25</v>
      </c>
      <c r="GL106" s="42" t="s">
        <v>65</v>
      </c>
      <c r="GM106" s="42" t="s">
        <v>25</v>
      </c>
      <c r="GN106" s="42" t="s">
        <v>67</v>
      </c>
      <c r="GO106" s="42" t="s">
        <v>25</v>
      </c>
      <c r="GP106" s="42" t="s">
        <v>25</v>
      </c>
      <c r="GQ106" s="42" t="s">
        <v>25</v>
      </c>
      <c r="GR106" s="42" t="s">
        <v>427</v>
      </c>
      <c r="GS106" s="42" t="s">
        <v>427</v>
      </c>
      <c r="GT106" s="42" t="s">
        <v>427</v>
      </c>
      <c r="GU106" s="42" t="s">
        <v>427</v>
      </c>
      <c r="GV106" s="42" t="s">
        <v>427</v>
      </c>
      <c r="GW106" s="42" t="s">
        <v>427</v>
      </c>
      <c r="GX106" s="42" t="s">
        <v>25</v>
      </c>
      <c r="GY106" s="42" t="s">
        <v>25</v>
      </c>
      <c r="GZ106" s="42" t="s">
        <v>25</v>
      </c>
      <c r="HA106" s="47" t="s">
        <v>65</v>
      </c>
      <c r="HB106" s="47" t="s">
        <v>67</v>
      </c>
      <c r="HC106" s="47" t="s">
        <v>25</v>
      </c>
      <c r="HD106" s="42" t="s">
        <v>119</v>
      </c>
      <c r="HE106" s="47" t="s">
        <v>25</v>
      </c>
      <c r="HF106" s="42" t="s">
        <v>119</v>
      </c>
      <c r="HG106" s="42" t="s">
        <v>5130</v>
      </c>
      <c r="HH106" s="176" t="s">
        <v>119</v>
      </c>
      <c r="HI106" s="47" t="s">
        <v>25</v>
      </c>
      <c r="HJ106" s="42" t="s">
        <v>119</v>
      </c>
      <c r="HK106" s="47" t="s">
        <v>25</v>
      </c>
      <c r="HL106" s="47" t="s">
        <v>25</v>
      </c>
      <c r="HM106" s="42" t="s">
        <v>867</v>
      </c>
    </row>
    <row r="107" spans="1:221" ht="11.25" customHeight="1">
      <c r="A107" s="86" t="s">
        <v>435</v>
      </c>
      <c r="B107" s="86"/>
      <c r="C107" s="63" t="s">
        <v>25</v>
      </c>
      <c r="D107" s="62" t="s">
        <v>5510</v>
      </c>
      <c r="E107" s="63" t="s">
        <v>25</v>
      </c>
      <c r="F107" s="62" t="s">
        <v>6208</v>
      </c>
      <c r="G107" s="62" t="s">
        <v>6208</v>
      </c>
      <c r="H107" s="62" t="s">
        <v>5510</v>
      </c>
      <c r="I107" s="62" t="s">
        <v>25</v>
      </c>
      <c r="J107" s="62"/>
      <c r="K107" s="62" t="s">
        <v>25</v>
      </c>
      <c r="L107" s="62" t="s">
        <v>6389</v>
      </c>
      <c r="M107" s="62" t="s">
        <v>4187</v>
      </c>
      <c r="N107" s="62" t="s">
        <v>25</v>
      </c>
      <c r="O107" s="66" t="s">
        <v>4188</v>
      </c>
      <c r="P107" s="63"/>
      <c r="Q107" s="63" t="s">
        <v>25</v>
      </c>
      <c r="R107" s="63"/>
      <c r="S107" s="63" t="s">
        <v>25</v>
      </c>
      <c r="T107" s="62" t="s">
        <v>25</v>
      </c>
      <c r="U107" s="62" t="s">
        <v>25</v>
      </c>
      <c r="V107" s="62" t="s">
        <v>25</v>
      </c>
      <c r="W107" s="62" t="s">
        <v>25</v>
      </c>
      <c r="X107" s="62" t="s">
        <v>4710</v>
      </c>
      <c r="Y107" s="62" t="s">
        <v>4710</v>
      </c>
      <c r="Z107" s="63" t="s">
        <v>25</v>
      </c>
      <c r="AA107" s="63" t="s">
        <v>25</v>
      </c>
      <c r="AB107" s="63" t="s">
        <v>25</v>
      </c>
      <c r="AC107" s="63" t="s">
        <v>25</v>
      </c>
      <c r="AD107" s="63" t="s">
        <v>25</v>
      </c>
      <c r="AE107" s="63" t="s">
        <v>25</v>
      </c>
      <c r="AF107" s="63"/>
      <c r="AG107" s="63"/>
      <c r="AH107" s="63"/>
      <c r="AI107" s="63"/>
      <c r="AJ107" s="63" t="s">
        <v>25</v>
      </c>
      <c r="AK107" s="63" t="s">
        <v>25</v>
      </c>
      <c r="AL107" s="62" t="s">
        <v>6208</v>
      </c>
      <c r="AM107" s="63" t="s">
        <v>5261</v>
      </c>
      <c r="AN107" s="63"/>
      <c r="AO107" s="63" t="s">
        <v>6875</v>
      </c>
      <c r="AP107" s="63" t="s">
        <v>5261</v>
      </c>
      <c r="AQ107" s="63" t="s">
        <v>5402</v>
      </c>
      <c r="AR107" s="63" t="s">
        <v>6979</v>
      </c>
      <c r="AS107" s="63"/>
      <c r="AT107" s="63"/>
      <c r="AU107" s="63" t="s">
        <v>25</v>
      </c>
      <c r="AV107" s="63" t="s">
        <v>25</v>
      </c>
      <c r="AW107" s="63" t="s">
        <v>25</v>
      </c>
      <c r="AX107" s="63" t="s">
        <v>25</v>
      </c>
      <c r="AY107" s="63" t="s">
        <v>25</v>
      </c>
      <c r="AZ107" s="63" t="s">
        <v>25</v>
      </c>
      <c r="BA107" s="63" t="s">
        <v>25</v>
      </c>
      <c r="BB107" s="63" t="s">
        <v>25</v>
      </c>
      <c r="BC107" s="63" t="s">
        <v>25</v>
      </c>
      <c r="BD107" s="63" t="s">
        <v>25</v>
      </c>
      <c r="BE107" s="62"/>
      <c r="BF107" s="62" t="s">
        <v>25</v>
      </c>
      <c r="BG107" s="63" t="s">
        <v>4625</v>
      </c>
      <c r="BH107" s="62"/>
      <c r="BI107" s="62" t="s">
        <v>868</v>
      </c>
      <c r="BJ107" s="62" t="s">
        <v>868</v>
      </c>
      <c r="BK107" s="62" t="s">
        <v>4320</v>
      </c>
      <c r="BL107" s="63" t="s">
        <v>4621</v>
      </c>
      <c r="BM107" s="63" t="s">
        <v>7150</v>
      </c>
      <c r="BN107" s="62"/>
      <c r="BO107" s="63" t="s">
        <v>7106</v>
      </c>
      <c r="BP107" s="62" t="s">
        <v>866</v>
      </c>
      <c r="BQ107" s="62" t="s">
        <v>866</v>
      </c>
      <c r="BR107" s="62" t="s">
        <v>4320</v>
      </c>
      <c r="BS107" s="63" t="s">
        <v>4320</v>
      </c>
      <c r="BT107" s="62" t="s">
        <v>917</v>
      </c>
      <c r="BU107" s="62" t="s">
        <v>917</v>
      </c>
      <c r="BV107" s="62" t="s">
        <v>4320</v>
      </c>
      <c r="BW107" s="63" t="s">
        <v>4625</v>
      </c>
      <c r="BX107" s="63" t="s">
        <v>7224</v>
      </c>
      <c r="BY107" s="63" t="s">
        <v>5382</v>
      </c>
      <c r="BZ107" s="63" t="s">
        <v>25</v>
      </c>
      <c r="CA107" s="63" t="s">
        <v>7304</v>
      </c>
      <c r="CB107" s="63" t="s">
        <v>25</v>
      </c>
      <c r="CC107" s="63" t="s">
        <v>25</v>
      </c>
      <c r="CD107" s="63" t="s">
        <v>25</v>
      </c>
      <c r="CE107" s="62"/>
      <c r="CF107" s="64" t="s">
        <v>25</v>
      </c>
      <c r="CG107" s="64" t="s">
        <v>5067</v>
      </c>
      <c r="CH107" s="64"/>
      <c r="CI107" s="64"/>
      <c r="CJ107" s="64"/>
      <c r="CK107" s="64" t="s">
        <v>701</v>
      </c>
      <c r="CL107" s="64" t="s">
        <v>701</v>
      </c>
      <c r="CM107" s="64" t="s">
        <v>701</v>
      </c>
      <c r="CN107" s="63" t="s">
        <v>25</v>
      </c>
      <c r="CO107" s="63" t="s">
        <v>8052</v>
      </c>
      <c r="CP107" s="64" t="s">
        <v>25</v>
      </c>
      <c r="CQ107" s="64" t="s">
        <v>25</v>
      </c>
      <c r="CR107" s="64" t="s">
        <v>25</v>
      </c>
      <c r="CS107" s="64"/>
      <c r="CT107" s="64" t="s">
        <v>25</v>
      </c>
      <c r="CU107" s="64" t="s">
        <v>25</v>
      </c>
      <c r="CV107" s="64" t="s">
        <v>25</v>
      </c>
      <c r="CW107" s="65"/>
      <c r="CX107" s="64" t="s">
        <v>25</v>
      </c>
      <c r="CY107" s="64" t="s">
        <v>25</v>
      </c>
      <c r="CZ107" s="64" t="s">
        <v>25</v>
      </c>
      <c r="DA107" s="62" t="s">
        <v>25</v>
      </c>
      <c r="DB107" s="62"/>
      <c r="DC107" s="62" t="s">
        <v>25</v>
      </c>
      <c r="DD107" s="62"/>
      <c r="DE107" s="62" t="s">
        <v>25</v>
      </c>
      <c r="DF107" s="62" t="s">
        <v>25</v>
      </c>
      <c r="DG107" s="62" t="s">
        <v>25</v>
      </c>
      <c r="DH107" s="62" t="s">
        <v>25</v>
      </c>
      <c r="DI107" s="62" t="s">
        <v>25</v>
      </c>
      <c r="DJ107" s="62" t="s">
        <v>25</v>
      </c>
      <c r="DK107" s="62" t="s">
        <v>25</v>
      </c>
      <c r="DL107" s="62" t="s">
        <v>25</v>
      </c>
      <c r="DM107" s="62"/>
      <c r="DN107" s="62" t="s">
        <v>25</v>
      </c>
      <c r="DO107" s="62" t="s">
        <v>3788</v>
      </c>
      <c r="DP107" s="62" t="s">
        <v>3788</v>
      </c>
      <c r="DQ107" s="62" t="s">
        <v>3179</v>
      </c>
      <c r="DR107" s="62"/>
      <c r="DS107" s="62"/>
      <c r="DT107" s="62"/>
      <c r="DU107" s="62"/>
      <c r="DV107" s="62" t="s">
        <v>25</v>
      </c>
      <c r="DW107" s="62" t="s">
        <v>25</v>
      </c>
      <c r="DX107" s="62" t="s">
        <v>1041</v>
      </c>
      <c r="DY107" s="62" t="s">
        <v>1041</v>
      </c>
      <c r="DZ107" s="62" t="s">
        <v>5466</v>
      </c>
      <c r="EA107" s="62" t="s">
        <v>5466</v>
      </c>
      <c r="EB107" s="62" t="s">
        <v>5466</v>
      </c>
      <c r="EC107" s="62" t="s">
        <v>5466</v>
      </c>
      <c r="ED107" s="62" t="s">
        <v>5466</v>
      </c>
      <c r="EE107" s="62" t="s">
        <v>5466</v>
      </c>
      <c r="EF107" s="62" t="s">
        <v>5466</v>
      </c>
      <c r="EG107" s="62" t="s">
        <v>5466</v>
      </c>
      <c r="EH107" s="62" t="s">
        <v>25</v>
      </c>
      <c r="EI107" s="62" t="s">
        <v>6088</v>
      </c>
      <c r="EJ107" s="62" t="s">
        <v>6088</v>
      </c>
      <c r="EK107" s="62" t="s">
        <v>6088</v>
      </c>
      <c r="EL107" s="62" t="s">
        <v>6088</v>
      </c>
      <c r="EM107" s="62" t="s">
        <v>6088</v>
      </c>
      <c r="EN107" s="62" t="s">
        <v>25</v>
      </c>
      <c r="EO107" s="62" t="s">
        <v>6088</v>
      </c>
      <c r="EP107" s="66" t="s">
        <v>25</v>
      </c>
      <c r="EQ107" s="66"/>
      <c r="ER107" s="66" t="s">
        <v>8117</v>
      </c>
      <c r="ES107" s="66"/>
      <c r="ET107" s="66" t="s">
        <v>25</v>
      </c>
      <c r="EU107" s="66" t="s">
        <v>25</v>
      </c>
      <c r="EV107" s="66" t="s">
        <v>25</v>
      </c>
      <c r="EW107" s="66" t="s">
        <v>25</v>
      </c>
      <c r="EX107" s="66" t="s">
        <v>25</v>
      </c>
      <c r="EY107" s="66" t="s">
        <v>25</v>
      </c>
      <c r="EZ107" s="62" t="s">
        <v>25</v>
      </c>
      <c r="FA107" s="62" t="s">
        <v>25</v>
      </c>
      <c r="FB107" s="62" t="s">
        <v>25</v>
      </c>
      <c r="FC107" s="62" t="s">
        <v>25</v>
      </c>
      <c r="FD107" s="66"/>
      <c r="FE107" s="66" t="s">
        <v>3060</v>
      </c>
      <c r="FF107" s="66" t="s">
        <v>3060</v>
      </c>
      <c r="FG107" s="63" t="s">
        <v>25</v>
      </c>
      <c r="FH107" s="62"/>
      <c r="FI107" s="63" t="s">
        <v>25</v>
      </c>
      <c r="FJ107" s="62"/>
      <c r="FK107" s="62" t="s">
        <v>25</v>
      </c>
      <c r="FL107" s="63"/>
      <c r="FM107" s="63" t="s">
        <v>2475</v>
      </c>
      <c r="FN107" s="63" t="s">
        <v>2476</v>
      </c>
      <c r="FO107" s="63" t="s">
        <v>7742</v>
      </c>
      <c r="FP107" s="63" t="s">
        <v>7742</v>
      </c>
      <c r="FQ107" s="63" t="s">
        <v>7742</v>
      </c>
      <c r="FR107" s="63" t="s">
        <v>7742</v>
      </c>
      <c r="FS107" s="63" t="s">
        <v>25</v>
      </c>
      <c r="FT107" s="63" t="s">
        <v>25</v>
      </c>
      <c r="FU107" s="63" t="s">
        <v>25</v>
      </c>
      <c r="FV107" s="63" t="s">
        <v>2585</v>
      </c>
      <c r="FW107" s="62"/>
      <c r="FX107" s="62" t="s">
        <v>25</v>
      </c>
      <c r="FY107" s="62" t="s">
        <v>25</v>
      </c>
      <c r="FZ107" s="62" t="s">
        <v>25</v>
      </c>
      <c r="GA107" s="62" t="s">
        <v>25</v>
      </c>
      <c r="GB107" s="62" t="s">
        <v>1060</v>
      </c>
      <c r="GC107" s="62" t="s">
        <v>25</v>
      </c>
      <c r="GD107" s="62" t="s">
        <v>25</v>
      </c>
      <c r="GE107" s="62" t="s">
        <v>25</v>
      </c>
      <c r="GF107" s="62" t="s">
        <v>25</v>
      </c>
      <c r="GG107" s="62" t="s">
        <v>25</v>
      </c>
      <c r="GH107" s="62" t="s">
        <v>25</v>
      </c>
      <c r="GI107" s="62" t="s">
        <v>25</v>
      </c>
      <c r="GJ107" s="62"/>
      <c r="GK107" s="62"/>
      <c r="GL107" s="62" t="s">
        <v>551</v>
      </c>
      <c r="GM107" s="62" t="s">
        <v>25</v>
      </c>
      <c r="GN107" s="62" t="s">
        <v>25</v>
      </c>
      <c r="GO107" s="62"/>
      <c r="GP107" s="62" t="s">
        <v>25</v>
      </c>
      <c r="GQ107" s="62" t="s">
        <v>25</v>
      </c>
      <c r="GR107" s="62"/>
      <c r="GS107" s="62"/>
      <c r="GT107" s="62" t="s">
        <v>1170</v>
      </c>
      <c r="GU107" s="62" t="s">
        <v>1206</v>
      </c>
      <c r="GV107" s="62" t="s">
        <v>1206</v>
      </c>
      <c r="GW107" s="62" t="s">
        <v>1170</v>
      </c>
      <c r="GX107" s="62" t="s">
        <v>25</v>
      </c>
      <c r="GY107" s="62" t="s">
        <v>25</v>
      </c>
      <c r="GZ107" s="62" t="s">
        <v>25</v>
      </c>
      <c r="HA107" s="67"/>
      <c r="HB107" s="67"/>
      <c r="HC107" s="67" t="s">
        <v>25</v>
      </c>
      <c r="HD107" s="67" t="s">
        <v>2998</v>
      </c>
      <c r="HE107" s="67" t="s">
        <v>25</v>
      </c>
      <c r="HF107" s="67" t="s">
        <v>2998</v>
      </c>
      <c r="HG107" s="62" t="s">
        <v>5896</v>
      </c>
      <c r="HH107" s="62" t="s">
        <v>5964</v>
      </c>
      <c r="HI107" s="62" t="s">
        <v>25</v>
      </c>
      <c r="HJ107" s="62" t="s">
        <v>3230</v>
      </c>
      <c r="HK107" s="62" t="s">
        <v>25</v>
      </c>
      <c r="HL107" s="62" t="s">
        <v>25</v>
      </c>
      <c r="HM107" s="62" t="s">
        <v>3309</v>
      </c>
    </row>
    <row r="108" spans="1:221" s="172" customFormat="1" ht="22.5" customHeight="1">
      <c r="A108" s="210" t="s">
        <v>6455</v>
      </c>
      <c r="B108" s="210"/>
      <c r="C108" s="126"/>
      <c r="D108" s="127"/>
      <c r="E108" s="175" t="s">
        <v>25</v>
      </c>
      <c r="F108" s="174" t="s">
        <v>25</v>
      </c>
      <c r="G108" s="174" t="s">
        <v>25</v>
      </c>
      <c r="H108" s="127"/>
      <c r="I108" s="174" t="s">
        <v>25</v>
      </c>
      <c r="J108" s="127"/>
      <c r="K108" s="127"/>
      <c r="L108" s="60" t="s">
        <v>6465</v>
      </c>
      <c r="M108" s="127"/>
      <c r="N108" s="174" t="s">
        <v>25</v>
      </c>
      <c r="O108" s="115"/>
      <c r="P108" s="126"/>
      <c r="Q108" s="126"/>
      <c r="R108" s="126"/>
      <c r="S108" s="126"/>
      <c r="T108" s="127"/>
      <c r="U108" s="174" t="s">
        <v>25</v>
      </c>
      <c r="V108" s="127"/>
      <c r="W108" s="174" t="s">
        <v>67</v>
      </c>
      <c r="X108" s="174"/>
      <c r="Y108" s="174" t="s">
        <v>67</v>
      </c>
      <c r="Z108" s="126"/>
      <c r="AA108" s="126"/>
      <c r="AB108" s="126"/>
      <c r="AC108" s="126"/>
      <c r="AD108" s="126"/>
      <c r="AE108" s="126"/>
      <c r="AF108" s="126"/>
      <c r="AG108" s="126"/>
      <c r="AH108" s="126"/>
      <c r="AI108" s="126"/>
      <c r="AJ108" s="42" t="s">
        <v>25</v>
      </c>
      <c r="AK108" s="175" t="s">
        <v>25</v>
      </c>
      <c r="AL108" s="174" t="s">
        <v>25</v>
      </c>
      <c r="AM108" s="127"/>
      <c r="AN108" s="126"/>
      <c r="AO108" s="175" t="s">
        <v>25</v>
      </c>
      <c r="AP108" s="127"/>
      <c r="AQ108" s="223"/>
      <c r="AR108" s="175" t="s">
        <v>25</v>
      </c>
      <c r="AS108" s="175" t="s">
        <v>25</v>
      </c>
      <c r="AT108" s="175" t="s">
        <v>25</v>
      </c>
      <c r="AU108" s="223"/>
      <c r="AV108" s="223"/>
      <c r="AW108" s="175" t="s">
        <v>25</v>
      </c>
      <c r="AX108" s="175" t="s">
        <v>25</v>
      </c>
      <c r="AY108" s="126"/>
      <c r="AZ108" s="126"/>
      <c r="BA108" s="126"/>
      <c r="BB108" s="126"/>
      <c r="BC108" s="126"/>
      <c r="BD108" s="126"/>
      <c r="BE108" s="127"/>
      <c r="BF108" s="127"/>
      <c r="BG108" s="175" t="s">
        <v>25</v>
      </c>
      <c r="BH108" s="127"/>
      <c r="BI108" s="127"/>
      <c r="BJ108" s="127"/>
      <c r="BK108" s="127"/>
      <c r="BL108" s="223"/>
      <c r="BM108" s="47" t="s">
        <v>93</v>
      </c>
      <c r="BN108" s="127"/>
      <c r="BO108" s="175" t="s">
        <v>25</v>
      </c>
      <c r="BP108" s="127"/>
      <c r="BQ108" s="127"/>
      <c r="BR108" s="127"/>
      <c r="BS108" s="223"/>
      <c r="BT108" s="127"/>
      <c r="BU108" s="127"/>
      <c r="BV108" s="127"/>
      <c r="BW108" s="223"/>
      <c r="BX108" s="175" t="s">
        <v>25</v>
      </c>
      <c r="BY108" s="175"/>
      <c r="BZ108" s="126"/>
      <c r="CA108" s="175" t="s">
        <v>25</v>
      </c>
      <c r="CB108" s="126"/>
      <c r="CC108" s="175" t="s">
        <v>25</v>
      </c>
      <c r="CD108" s="126"/>
      <c r="CE108" s="127"/>
      <c r="CF108" s="128"/>
      <c r="CG108" s="128"/>
      <c r="CH108" s="128"/>
      <c r="CI108" s="128"/>
      <c r="CJ108" s="128"/>
      <c r="CK108" s="212"/>
      <c r="CL108" s="212"/>
      <c r="CM108" s="212"/>
      <c r="CN108" s="175" t="s">
        <v>25</v>
      </c>
      <c r="CO108" s="175" t="s">
        <v>25</v>
      </c>
      <c r="CP108" s="128"/>
      <c r="CQ108" s="128"/>
      <c r="CR108" s="212"/>
      <c r="CS108" s="128"/>
      <c r="CT108" s="128"/>
      <c r="CU108" s="128"/>
      <c r="CV108" s="212"/>
      <c r="CW108" s="211"/>
      <c r="CX108" s="128"/>
      <c r="CY108" s="128"/>
      <c r="CZ108" s="212"/>
      <c r="DA108" s="174"/>
      <c r="DB108" s="127"/>
      <c r="DC108" s="127"/>
      <c r="DD108" s="127"/>
      <c r="DE108" s="127"/>
      <c r="DF108" s="174"/>
      <c r="DG108" s="127"/>
      <c r="DH108" s="174"/>
      <c r="DI108" s="127"/>
      <c r="DJ108" s="127"/>
      <c r="DK108" s="127"/>
      <c r="DL108" s="127"/>
      <c r="DM108" s="127"/>
      <c r="DN108" s="174"/>
      <c r="DO108" s="174"/>
      <c r="DP108" s="174"/>
      <c r="DQ108" s="127"/>
      <c r="DR108" s="127"/>
      <c r="DS108" s="127"/>
      <c r="DT108" s="127"/>
      <c r="DU108" s="127"/>
      <c r="DV108" s="127"/>
      <c r="DW108" s="127"/>
      <c r="DX108" s="127"/>
      <c r="DY108" s="127"/>
      <c r="DZ108" s="127"/>
      <c r="EA108" s="127"/>
      <c r="EB108" s="127"/>
      <c r="EC108" s="127"/>
      <c r="ED108" s="127"/>
      <c r="EE108" s="127"/>
      <c r="EF108" s="127"/>
      <c r="EG108" s="127"/>
      <c r="EH108" s="127"/>
      <c r="EI108" s="127"/>
      <c r="EJ108" s="127"/>
      <c r="EK108" s="127"/>
      <c r="EL108" s="174" t="s">
        <v>25</v>
      </c>
      <c r="EM108" s="174" t="s">
        <v>25</v>
      </c>
      <c r="EN108" s="174" t="s">
        <v>25</v>
      </c>
      <c r="EO108" s="174" t="s">
        <v>67</v>
      </c>
      <c r="EP108" s="176"/>
      <c r="EQ108" s="115"/>
      <c r="ER108" s="176" t="s">
        <v>25</v>
      </c>
      <c r="ES108" s="115"/>
      <c r="ET108" s="115"/>
      <c r="EU108" s="115"/>
      <c r="EV108" s="176"/>
      <c r="EW108" s="176"/>
      <c r="EX108" s="176"/>
      <c r="EY108" s="176"/>
      <c r="EZ108" s="127"/>
      <c r="FA108" s="127"/>
      <c r="FB108" s="174"/>
      <c r="FC108" s="174"/>
      <c r="FD108" s="115"/>
      <c r="FE108" s="115"/>
      <c r="FF108" s="176"/>
      <c r="FG108" s="236"/>
      <c r="FH108" s="127"/>
      <c r="FI108" s="175"/>
      <c r="FJ108" s="127"/>
      <c r="FK108" s="174"/>
      <c r="FL108" s="126"/>
      <c r="FM108" s="175"/>
      <c r="FN108" s="175"/>
      <c r="FO108" s="175" t="s">
        <v>25</v>
      </c>
      <c r="FP108" s="175" t="s">
        <v>25</v>
      </c>
      <c r="FQ108" s="175" t="s">
        <v>25</v>
      </c>
      <c r="FR108" s="175" t="s">
        <v>25</v>
      </c>
      <c r="FS108" s="126"/>
      <c r="FT108" s="175"/>
      <c r="FU108" s="175"/>
      <c r="FV108" s="175"/>
      <c r="FW108" s="127"/>
      <c r="FX108" s="174"/>
      <c r="FY108" s="174"/>
      <c r="FZ108" s="174"/>
      <c r="GA108" s="127"/>
      <c r="GB108" s="174"/>
      <c r="GC108" s="174"/>
      <c r="GD108" s="127"/>
      <c r="GE108" s="127"/>
      <c r="GF108" s="127"/>
      <c r="GG108" s="127"/>
      <c r="GH108" s="174"/>
      <c r="GI108" s="174"/>
      <c r="GJ108" s="127"/>
      <c r="GK108" s="127"/>
      <c r="GL108" s="174"/>
      <c r="GM108" s="174"/>
      <c r="GN108" s="174"/>
      <c r="GO108" s="127"/>
      <c r="GP108" s="174"/>
      <c r="GQ108" s="174"/>
      <c r="GR108" s="127"/>
      <c r="GS108" s="127"/>
      <c r="GT108" s="127"/>
      <c r="GU108" s="127"/>
      <c r="GV108" s="174"/>
      <c r="GW108" s="174"/>
      <c r="GX108" s="174"/>
      <c r="GY108" s="174"/>
      <c r="GZ108" s="174"/>
      <c r="HA108" s="131"/>
      <c r="HB108" s="131"/>
      <c r="HC108" s="131"/>
      <c r="HD108" s="131"/>
      <c r="HE108" s="131"/>
      <c r="HF108" s="131"/>
      <c r="HG108" s="174" t="s">
        <v>25</v>
      </c>
      <c r="HH108" s="177" t="s">
        <v>7815</v>
      </c>
      <c r="HI108" s="174"/>
      <c r="HJ108" s="174"/>
      <c r="HK108" s="127"/>
      <c r="HL108" s="174"/>
      <c r="HM108" s="127"/>
    </row>
    <row r="109" spans="1:221" ht="11.25" customHeight="1">
      <c r="A109" s="86" t="s">
        <v>435</v>
      </c>
      <c r="B109" s="86"/>
      <c r="C109" s="63"/>
      <c r="D109" s="62"/>
      <c r="E109" s="63" t="s">
        <v>25</v>
      </c>
      <c r="F109" s="62" t="s">
        <v>25</v>
      </c>
      <c r="G109" s="62" t="s">
        <v>25</v>
      </c>
      <c r="H109" s="62"/>
      <c r="I109" s="62" t="s">
        <v>25</v>
      </c>
      <c r="J109" s="62"/>
      <c r="K109" s="62"/>
      <c r="L109" s="62" t="s">
        <v>6464</v>
      </c>
      <c r="M109" s="62"/>
      <c r="N109" s="62" t="s">
        <v>25</v>
      </c>
      <c r="O109" s="66"/>
      <c r="P109" s="63"/>
      <c r="Q109" s="63"/>
      <c r="R109" s="63"/>
      <c r="S109" s="63"/>
      <c r="T109" s="62"/>
      <c r="U109" s="62" t="s">
        <v>25</v>
      </c>
      <c r="V109" s="62"/>
      <c r="W109" s="62" t="s">
        <v>6495</v>
      </c>
      <c r="X109" s="62"/>
      <c r="Y109" s="62" t="s">
        <v>6496</v>
      </c>
      <c r="Z109" s="63"/>
      <c r="AA109" s="63"/>
      <c r="AB109" s="63"/>
      <c r="AC109" s="63"/>
      <c r="AD109" s="63"/>
      <c r="AE109" s="63"/>
      <c r="AF109" s="63"/>
      <c r="AG109" s="63"/>
      <c r="AH109" s="63"/>
      <c r="AI109" s="63"/>
      <c r="AJ109" s="63" t="s">
        <v>25</v>
      </c>
      <c r="AK109" s="63" t="s">
        <v>25</v>
      </c>
      <c r="AL109" s="62" t="s">
        <v>25</v>
      </c>
      <c r="AM109" s="63"/>
      <c r="AN109" s="63"/>
      <c r="AO109" s="63" t="s">
        <v>25</v>
      </c>
      <c r="AP109" s="63"/>
      <c r="AQ109" s="63"/>
      <c r="AR109" s="63" t="s">
        <v>25</v>
      </c>
      <c r="AS109" s="63"/>
      <c r="AT109" s="63"/>
      <c r="AU109" s="63"/>
      <c r="AV109" s="63"/>
      <c r="AW109" s="63" t="s">
        <v>25</v>
      </c>
      <c r="AX109" s="63" t="s">
        <v>25</v>
      </c>
      <c r="AY109" s="63"/>
      <c r="AZ109" s="63"/>
      <c r="BA109" s="63"/>
      <c r="BB109" s="63"/>
      <c r="BC109" s="63"/>
      <c r="BD109" s="63"/>
      <c r="BE109" s="62"/>
      <c r="BF109" s="62"/>
      <c r="BG109" s="63" t="s">
        <v>25</v>
      </c>
      <c r="BH109" s="62"/>
      <c r="BI109" s="62"/>
      <c r="BJ109" s="62"/>
      <c r="BK109" s="62"/>
      <c r="BL109" s="63"/>
      <c r="BM109" s="63" t="s">
        <v>7151</v>
      </c>
      <c r="BN109" s="62"/>
      <c r="BO109" s="63" t="s">
        <v>25</v>
      </c>
      <c r="BP109" s="62"/>
      <c r="BQ109" s="62"/>
      <c r="BR109" s="62"/>
      <c r="BS109" s="63"/>
      <c r="BT109" s="62"/>
      <c r="BU109" s="62"/>
      <c r="BV109" s="62"/>
      <c r="BW109" s="63"/>
      <c r="BX109" s="63" t="s">
        <v>25</v>
      </c>
      <c r="BY109" s="63"/>
      <c r="BZ109" s="63"/>
      <c r="CA109" s="63" t="s">
        <v>25</v>
      </c>
      <c r="CB109" s="63"/>
      <c r="CC109" s="63" t="s">
        <v>25</v>
      </c>
      <c r="CD109" s="63"/>
      <c r="CE109" s="62"/>
      <c r="CF109" s="64"/>
      <c r="CG109" s="64"/>
      <c r="CH109" s="64"/>
      <c r="CI109" s="64"/>
      <c r="CJ109" s="64"/>
      <c r="CK109" s="64"/>
      <c r="CL109" s="64"/>
      <c r="CM109" s="64"/>
      <c r="CN109" s="63" t="s">
        <v>25</v>
      </c>
      <c r="CO109" s="63" t="s">
        <v>8053</v>
      </c>
      <c r="CP109" s="64"/>
      <c r="CQ109" s="64"/>
      <c r="CR109" s="64"/>
      <c r="CS109" s="64"/>
      <c r="CT109" s="64"/>
      <c r="CU109" s="64"/>
      <c r="CV109" s="64"/>
      <c r="CW109" s="65"/>
      <c r="CX109" s="64"/>
      <c r="CY109" s="64"/>
      <c r="CZ109" s="64"/>
      <c r="DA109" s="62"/>
      <c r="DB109" s="62"/>
      <c r="DC109" s="62"/>
      <c r="DD109" s="62"/>
      <c r="DE109" s="62"/>
      <c r="DF109" s="62"/>
      <c r="DG109" s="62"/>
      <c r="DH109" s="62"/>
      <c r="DI109" s="62"/>
      <c r="DJ109" s="62"/>
      <c r="DK109" s="62"/>
      <c r="DL109" s="62"/>
      <c r="DM109" s="62"/>
      <c r="DN109" s="62"/>
      <c r="DO109" s="62"/>
      <c r="DP109" s="62"/>
      <c r="DQ109" s="62"/>
      <c r="DR109" s="62"/>
      <c r="DS109" s="62"/>
      <c r="DT109" s="62"/>
      <c r="DU109" s="62"/>
      <c r="DV109" s="62"/>
      <c r="DW109" s="62"/>
      <c r="DX109" s="62"/>
      <c r="DY109" s="62"/>
      <c r="DZ109" s="62"/>
      <c r="EA109" s="62"/>
      <c r="EB109" s="62"/>
      <c r="EC109" s="62"/>
      <c r="ED109" s="62"/>
      <c r="EE109" s="62"/>
      <c r="EF109" s="62"/>
      <c r="EG109" s="62"/>
      <c r="EH109" s="62"/>
      <c r="EI109" s="62"/>
      <c r="EJ109" s="62"/>
      <c r="EK109" s="62"/>
      <c r="EL109" s="62" t="s">
        <v>25</v>
      </c>
      <c r="EM109" s="62" t="s">
        <v>25</v>
      </c>
      <c r="EN109" s="62" t="s">
        <v>25</v>
      </c>
      <c r="EO109" s="62" t="s">
        <v>7434</v>
      </c>
      <c r="EP109" s="66"/>
      <c r="EQ109" s="66"/>
      <c r="ER109" s="66" t="s">
        <v>8117</v>
      </c>
      <c r="ES109" s="66"/>
      <c r="ET109" s="66"/>
      <c r="EU109" s="66"/>
      <c r="EV109" s="66"/>
      <c r="EW109" s="66"/>
      <c r="EX109" s="66"/>
      <c r="EY109" s="66"/>
      <c r="EZ109" s="62"/>
      <c r="FA109" s="62"/>
      <c r="FB109" s="62"/>
      <c r="FC109" s="62"/>
      <c r="FD109" s="66"/>
      <c r="FE109" s="66"/>
      <c r="FF109" s="66"/>
      <c r="FG109" s="63"/>
      <c r="FH109" s="62"/>
      <c r="FI109" s="63"/>
      <c r="FJ109" s="62"/>
      <c r="FK109" s="62"/>
      <c r="FL109" s="63"/>
      <c r="FM109" s="63"/>
      <c r="FN109" s="63"/>
      <c r="FO109" s="63" t="s">
        <v>25</v>
      </c>
      <c r="FP109" s="63" t="s">
        <v>25</v>
      </c>
      <c r="FQ109" s="63" t="s">
        <v>25</v>
      </c>
      <c r="FR109" s="63" t="s">
        <v>25</v>
      </c>
      <c r="FS109" s="63"/>
      <c r="FT109" s="63"/>
      <c r="FU109" s="63"/>
      <c r="FV109" s="63"/>
      <c r="FW109" s="62"/>
      <c r="FX109" s="62"/>
      <c r="FY109" s="62"/>
      <c r="FZ109" s="62"/>
      <c r="GA109" s="62"/>
      <c r="GB109" s="62"/>
      <c r="GC109" s="62"/>
      <c r="GD109" s="62"/>
      <c r="GE109" s="62"/>
      <c r="GF109" s="62"/>
      <c r="GG109" s="62"/>
      <c r="GH109" s="62"/>
      <c r="GI109" s="62"/>
      <c r="GJ109" s="62"/>
      <c r="GK109" s="62"/>
      <c r="GL109" s="62"/>
      <c r="GM109" s="62"/>
      <c r="GN109" s="62"/>
      <c r="GO109" s="62"/>
      <c r="GP109" s="62"/>
      <c r="GQ109" s="62"/>
      <c r="GR109" s="62"/>
      <c r="GS109" s="62"/>
      <c r="GT109" s="62"/>
      <c r="GU109" s="62"/>
      <c r="GV109" s="62"/>
      <c r="GW109" s="62"/>
      <c r="GX109" s="62"/>
      <c r="GY109" s="62"/>
      <c r="GZ109" s="62"/>
      <c r="HA109" s="67"/>
      <c r="HB109" s="67"/>
      <c r="HC109" s="67"/>
      <c r="HD109" s="67"/>
      <c r="HE109" s="67"/>
      <c r="HF109" s="67"/>
      <c r="HG109" s="62" t="s">
        <v>25</v>
      </c>
      <c r="HH109" s="63" t="s">
        <v>7441</v>
      </c>
      <c r="HI109" s="62"/>
      <c r="HJ109" s="62"/>
      <c r="HK109" s="62"/>
      <c r="HL109" s="62"/>
      <c r="HM109" s="62"/>
    </row>
    <row r="110" spans="1:221" ht="34.5" customHeight="1">
      <c r="A110" s="44" t="s">
        <v>7614</v>
      </c>
      <c r="B110" s="9"/>
      <c r="C110" s="42" t="s">
        <v>261</v>
      </c>
      <c r="D110" s="42" t="s">
        <v>155</v>
      </c>
      <c r="E110" s="42" t="s">
        <v>6458</v>
      </c>
      <c r="F110" s="42" t="s">
        <v>6462</v>
      </c>
      <c r="G110" s="42" t="s">
        <v>6460</v>
      </c>
      <c r="H110" s="42" t="s">
        <v>155</v>
      </c>
      <c r="I110" s="42" t="s">
        <v>7611</v>
      </c>
      <c r="J110" s="47" t="s">
        <v>261</v>
      </c>
      <c r="K110" s="42" t="s">
        <v>1643</v>
      </c>
      <c r="L110" s="42" t="s">
        <v>7613</v>
      </c>
      <c r="M110" s="42" t="s">
        <v>4205</v>
      </c>
      <c r="N110" s="42" t="s">
        <v>7612</v>
      </c>
      <c r="O110" s="42" t="s">
        <v>4206</v>
      </c>
      <c r="P110" s="47" t="s">
        <v>25</v>
      </c>
      <c r="Q110" s="47" t="s">
        <v>25</v>
      </c>
      <c r="R110" s="47" t="s">
        <v>90</v>
      </c>
      <c r="S110" s="47" t="s">
        <v>90</v>
      </c>
      <c r="T110" s="47" t="s">
        <v>25</v>
      </c>
      <c r="U110" s="42" t="s">
        <v>25</v>
      </c>
      <c r="V110" s="42" t="s">
        <v>4759</v>
      </c>
      <c r="W110" s="42" t="s">
        <v>4759</v>
      </c>
      <c r="X110" s="42" t="s">
        <v>6448</v>
      </c>
      <c r="Y110" s="42" t="s">
        <v>6448</v>
      </c>
      <c r="Z110" s="42" t="s">
        <v>1781</v>
      </c>
      <c r="AA110" s="42" t="s">
        <v>1762</v>
      </c>
      <c r="AB110" s="42" t="s">
        <v>1782</v>
      </c>
      <c r="AC110" s="47" t="s">
        <v>25</v>
      </c>
      <c r="AD110" s="42" t="s">
        <v>2294</v>
      </c>
      <c r="AE110" s="42" t="s">
        <v>2295</v>
      </c>
      <c r="AF110" s="47" t="s">
        <v>0</v>
      </c>
      <c r="AG110" s="47" t="s">
        <v>124</v>
      </c>
      <c r="AH110" s="47" t="s">
        <v>170</v>
      </c>
      <c r="AI110" s="42" t="s">
        <v>5318</v>
      </c>
      <c r="AJ110" s="47" t="s">
        <v>90</v>
      </c>
      <c r="AK110" s="47" t="s">
        <v>90</v>
      </c>
      <c r="AL110" s="42" t="s">
        <v>6462</v>
      </c>
      <c r="AM110" s="42" t="s">
        <v>5265</v>
      </c>
      <c r="AN110" s="47" t="s">
        <v>5837</v>
      </c>
      <c r="AO110" s="42" t="s">
        <v>6879</v>
      </c>
      <c r="AP110" s="42" t="s">
        <v>5265</v>
      </c>
      <c r="AQ110" s="42" t="s">
        <v>4590</v>
      </c>
      <c r="AR110" s="42" t="s">
        <v>6983</v>
      </c>
      <c r="AS110" s="42" t="s">
        <v>90</v>
      </c>
      <c r="AT110" s="42" t="s">
        <v>25</v>
      </c>
      <c r="AU110" s="42" t="s">
        <v>3346</v>
      </c>
      <c r="AV110" s="42" t="s">
        <v>3347</v>
      </c>
      <c r="AW110" s="47" t="s">
        <v>93</v>
      </c>
      <c r="AX110" s="47" t="s">
        <v>93</v>
      </c>
      <c r="AY110" s="47" t="s">
        <v>0</v>
      </c>
      <c r="AZ110" s="47" t="s">
        <v>0</v>
      </c>
      <c r="BA110" s="47" t="s">
        <v>0</v>
      </c>
      <c r="BB110" s="47" t="s">
        <v>93</v>
      </c>
      <c r="BC110" s="47" t="s">
        <v>93</v>
      </c>
      <c r="BD110" s="47" t="s">
        <v>93</v>
      </c>
      <c r="BE110" s="47" t="s">
        <v>25</v>
      </c>
      <c r="BF110" s="47" t="s">
        <v>25</v>
      </c>
      <c r="BG110" s="47" t="s">
        <v>0</v>
      </c>
      <c r="BH110" s="47" t="s">
        <v>0</v>
      </c>
      <c r="BI110" s="42" t="s">
        <v>849</v>
      </c>
      <c r="BJ110" s="42" t="s">
        <v>849</v>
      </c>
      <c r="BK110" s="42" t="s">
        <v>849</v>
      </c>
      <c r="BL110" s="42" t="s">
        <v>849</v>
      </c>
      <c r="BM110" s="47" t="s">
        <v>67</v>
      </c>
      <c r="BN110" s="47" t="s">
        <v>155</v>
      </c>
      <c r="BO110" s="47" t="s">
        <v>91</v>
      </c>
      <c r="BP110" s="42" t="s">
        <v>905</v>
      </c>
      <c r="BQ110" s="42" t="s">
        <v>905</v>
      </c>
      <c r="BR110" s="42" t="s">
        <v>905</v>
      </c>
      <c r="BS110" s="42" t="s">
        <v>905</v>
      </c>
      <c r="BT110" s="42" t="s">
        <v>905</v>
      </c>
      <c r="BU110" s="42" t="s">
        <v>905</v>
      </c>
      <c r="BV110" s="42" t="s">
        <v>4865</v>
      </c>
      <c r="BW110" s="42" t="s">
        <v>4626</v>
      </c>
      <c r="BX110" s="47" t="s">
        <v>67</v>
      </c>
      <c r="BY110" s="42" t="s">
        <v>67</v>
      </c>
      <c r="BZ110" s="42" t="s">
        <v>67</v>
      </c>
      <c r="CA110" s="47" t="s">
        <v>67</v>
      </c>
      <c r="CB110" s="42" t="s">
        <v>67</v>
      </c>
      <c r="CC110" s="47" t="s">
        <v>25</v>
      </c>
      <c r="CD110" s="42" t="s">
        <v>25</v>
      </c>
      <c r="CE110" s="42" t="s">
        <v>350</v>
      </c>
      <c r="CF110" s="29" t="s">
        <v>928</v>
      </c>
      <c r="CG110" s="29" t="s">
        <v>5071</v>
      </c>
      <c r="CH110" s="29" t="s">
        <v>170</v>
      </c>
      <c r="CI110" s="35" t="s">
        <v>124</v>
      </c>
      <c r="CJ110" s="51" t="s">
        <v>90</v>
      </c>
      <c r="CK110" s="29" t="s">
        <v>928</v>
      </c>
      <c r="CL110" s="29" t="s">
        <v>928</v>
      </c>
      <c r="CM110" s="29" t="s">
        <v>4963</v>
      </c>
      <c r="CN110" s="47" t="s">
        <v>5590</v>
      </c>
      <c r="CO110" s="47" t="s">
        <v>5590</v>
      </c>
      <c r="CP110" s="51" t="s">
        <v>1574</v>
      </c>
      <c r="CQ110" s="51" t="s">
        <v>1574</v>
      </c>
      <c r="CR110" s="51" t="s">
        <v>4412</v>
      </c>
      <c r="CS110" s="29" t="s">
        <v>25</v>
      </c>
      <c r="CT110" s="29" t="s">
        <v>966</v>
      </c>
      <c r="CU110" s="29" t="s">
        <v>966</v>
      </c>
      <c r="CV110" s="29" t="s">
        <v>3812</v>
      </c>
      <c r="CW110" s="48" t="s">
        <v>25</v>
      </c>
      <c r="CX110" s="29" t="s">
        <v>967</v>
      </c>
      <c r="CY110" s="29" t="s">
        <v>967</v>
      </c>
      <c r="CZ110" s="29" t="s">
        <v>3812</v>
      </c>
      <c r="DA110" s="42" t="s">
        <v>2481</v>
      </c>
      <c r="DB110" s="47" t="s">
        <v>130</v>
      </c>
      <c r="DC110" s="47" t="s">
        <v>0</v>
      </c>
      <c r="DD110" s="47" t="s">
        <v>90</v>
      </c>
      <c r="DE110" s="42" t="s">
        <v>1470</v>
      </c>
      <c r="DF110" s="42" t="s">
        <v>1479</v>
      </c>
      <c r="DG110" s="42" t="s">
        <v>1479</v>
      </c>
      <c r="DH110" s="42" t="s">
        <v>4523</v>
      </c>
      <c r="DI110" s="47" t="s">
        <v>25</v>
      </c>
      <c r="DJ110" s="42" t="s">
        <v>1690</v>
      </c>
      <c r="DK110" s="47" t="s">
        <v>124</v>
      </c>
      <c r="DL110" s="42" t="s">
        <v>3537</v>
      </c>
      <c r="DM110" s="42" t="s">
        <v>355</v>
      </c>
      <c r="DN110" s="42" t="s">
        <v>1482</v>
      </c>
      <c r="DO110" s="42" t="s">
        <v>5714</v>
      </c>
      <c r="DP110" s="42" t="s">
        <v>3786</v>
      </c>
      <c r="DQ110" s="42" t="s">
        <v>3181</v>
      </c>
      <c r="DR110" s="47" t="s">
        <v>148</v>
      </c>
      <c r="DS110" s="47" t="s">
        <v>0</v>
      </c>
      <c r="DT110" s="42" t="s">
        <v>294</v>
      </c>
      <c r="DU110" s="42" t="s">
        <v>295</v>
      </c>
      <c r="DV110" s="42" t="s">
        <v>1023</v>
      </c>
      <c r="DW110" s="42" t="s">
        <v>1023</v>
      </c>
      <c r="DX110" s="42" t="s">
        <v>1023</v>
      </c>
      <c r="DY110" s="42" t="s">
        <v>1023</v>
      </c>
      <c r="DZ110" s="42" t="s">
        <v>5470</v>
      </c>
      <c r="EA110" s="42" t="s">
        <v>5470</v>
      </c>
      <c r="EB110" s="42" t="s">
        <v>5470</v>
      </c>
      <c r="EC110" s="42" t="s">
        <v>5470</v>
      </c>
      <c r="ED110" s="42" t="s">
        <v>5470</v>
      </c>
      <c r="EE110" s="42" t="s">
        <v>5470</v>
      </c>
      <c r="EF110" s="42" t="s">
        <v>5470</v>
      </c>
      <c r="EG110" s="42" t="s">
        <v>5470</v>
      </c>
      <c r="EH110" s="176" t="s">
        <v>6036</v>
      </c>
      <c r="EI110" s="176" t="s">
        <v>6104</v>
      </c>
      <c r="EJ110" s="176" t="s">
        <v>6104</v>
      </c>
      <c r="EK110" s="176" t="s">
        <v>6115</v>
      </c>
      <c r="EL110" s="176" t="s">
        <v>7610</v>
      </c>
      <c r="EM110" s="176" t="s">
        <v>7610</v>
      </c>
      <c r="EN110" s="176" t="s">
        <v>7609</v>
      </c>
      <c r="EO110" s="176" t="s">
        <v>67</v>
      </c>
      <c r="EP110" s="42" t="s">
        <v>8119</v>
      </c>
      <c r="EQ110" s="42" t="s">
        <v>3377</v>
      </c>
      <c r="ER110" s="42" t="s">
        <v>8119</v>
      </c>
      <c r="ES110" s="42" t="s">
        <v>3377</v>
      </c>
      <c r="ET110" s="42" t="s">
        <v>3377</v>
      </c>
      <c r="EU110" s="42" t="s">
        <v>3377</v>
      </c>
      <c r="EV110" s="42" t="s">
        <v>91</v>
      </c>
      <c r="EW110" s="42" t="s">
        <v>4392</v>
      </c>
      <c r="EX110" s="42" t="s">
        <v>91</v>
      </c>
      <c r="EY110" s="42" t="s">
        <v>4392</v>
      </c>
      <c r="EZ110" s="42" t="s">
        <v>3062</v>
      </c>
      <c r="FA110" s="42" t="s">
        <v>3061</v>
      </c>
      <c r="FB110" s="42" t="s">
        <v>3062</v>
      </c>
      <c r="FC110" s="42" t="s">
        <v>3061</v>
      </c>
      <c r="FD110" s="42" t="s">
        <v>91</v>
      </c>
      <c r="FE110" s="42" t="s">
        <v>1801</v>
      </c>
      <c r="FF110" s="42" t="s">
        <v>4483</v>
      </c>
      <c r="FG110" s="42" t="s">
        <v>25</v>
      </c>
      <c r="FH110" s="47" t="s">
        <v>25</v>
      </c>
      <c r="FI110" s="42" t="s">
        <v>25</v>
      </c>
      <c r="FJ110" s="42" t="s">
        <v>25</v>
      </c>
      <c r="FK110" s="47" t="s">
        <v>25</v>
      </c>
      <c r="FL110" s="47" t="s">
        <v>0</v>
      </c>
      <c r="FM110" s="42" t="s">
        <v>2481</v>
      </c>
      <c r="FN110" s="42" t="s">
        <v>1801</v>
      </c>
      <c r="FO110" s="47" t="s">
        <v>0</v>
      </c>
      <c r="FP110" s="42" t="s">
        <v>91</v>
      </c>
      <c r="FQ110" s="47" t="s">
        <v>0</v>
      </c>
      <c r="FR110" s="42" t="s">
        <v>91</v>
      </c>
      <c r="FS110" s="42" t="s">
        <v>3967</v>
      </c>
      <c r="FT110" s="42" t="s">
        <v>2592</v>
      </c>
      <c r="FU110" s="42" t="s">
        <v>5749</v>
      </c>
      <c r="FV110" s="42" t="s">
        <v>67</v>
      </c>
      <c r="FW110" s="42" t="s">
        <v>284</v>
      </c>
      <c r="FX110" s="42" t="s">
        <v>284</v>
      </c>
      <c r="FY110" s="42" t="s">
        <v>67</v>
      </c>
      <c r="FZ110" s="47" t="s">
        <v>93</v>
      </c>
      <c r="GA110" s="42" t="s">
        <v>25</v>
      </c>
      <c r="GB110" s="47" t="s">
        <v>563</v>
      </c>
      <c r="GC110" s="47" t="s">
        <v>261</v>
      </c>
      <c r="GD110" s="42" t="s">
        <v>139</v>
      </c>
      <c r="GE110" s="42" t="s">
        <v>0</v>
      </c>
      <c r="GF110" s="42" t="s">
        <v>139</v>
      </c>
      <c r="GG110" s="42" t="s">
        <v>0</v>
      </c>
      <c r="GH110" s="42" t="s">
        <v>0</v>
      </c>
      <c r="GI110" s="42" t="s">
        <v>90</v>
      </c>
      <c r="GJ110" s="42" t="s">
        <v>25</v>
      </c>
      <c r="GK110" s="42" t="s">
        <v>319</v>
      </c>
      <c r="GL110" s="42" t="s">
        <v>1384</v>
      </c>
      <c r="GM110" s="42" t="s">
        <v>25</v>
      </c>
      <c r="GN110" s="42" t="s">
        <v>5783</v>
      </c>
      <c r="GO110" s="42" t="s">
        <v>90</v>
      </c>
      <c r="GP110" s="42" t="s">
        <v>170</v>
      </c>
      <c r="GQ110" s="42" t="s">
        <v>25</v>
      </c>
      <c r="GR110" s="42" t="s">
        <v>29</v>
      </c>
      <c r="GS110" s="42" t="s">
        <v>90</v>
      </c>
      <c r="GT110" s="42" t="s">
        <v>1177</v>
      </c>
      <c r="GU110" s="42" t="s">
        <v>4574</v>
      </c>
      <c r="GV110" s="42" t="s">
        <v>5801</v>
      </c>
      <c r="GW110" s="42" t="s">
        <v>5800</v>
      </c>
      <c r="GX110" s="42" t="s">
        <v>0</v>
      </c>
      <c r="GY110" s="42" t="s">
        <v>124</v>
      </c>
      <c r="GZ110" s="42" t="s">
        <v>5629</v>
      </c>
      <c r="HA110" s="42" t="s">
        <v>0</v>
      </c>
      <c r="HB110" s="42" t="s">
        <v>93</v>
      </c>
      <c r="HC110" s="42" t="s">
        <v>3007</v>
      </c>
      <c r="HD110" s="42" t="s">
        <v>3008</v>
      </c>
      <c r="HE110" s="42" t="s">
        <v>3007</v>
      </c>
      <c r="HF110" s="42" t="s">
        <v>3008</v>
      </c>
      <c r="HG110" s="176" t="s">
        <v>67</v>
      </c>
      <c r="HH110" s="176" t="s">
        <v>67</v>
      </c>
      <c r="HI110" s="47" t="s">
        <v>0</v>
      </c>
      <c r="HJ110" s="47" t="s">
        <v>93</v>
      </c>
      <c r="HK110" s="42" t="s">
        <v>556</v>
      </c>
      <c r="HL110" s="42" t="s">
        <v>1590</v>
      </c>
      <c r="HM110" s="42" t="s">
        <v>170</v>
      </c>
    </row>
    <row r="111" spans="1:221" ht="11.25" customHeight="1">
      <c r="A111" s="86" t="s">
        <v>435</v>
      </c>
      <c r="B111" s="86"/>
      <c r="C111" s="62" t="s">
        <v>5513</v>
      </c>
      <c r="D111" s="62" t="s">
        <v>5513</v>
      </c>
      <c r="E111" s="62" t="s">
        <v>6155</v>
      </c>
      <c r="F111" s="62" t="s">
        <v>6155</v>
      </c>
      <c r="G111" s="62" t="s">
        <v>6155</v>
      </c>
      <c r="H111" s="62" t="s">
        <v>5513</v>
      </c>
      <c r="I111" s="62" t="s">
        <v>6336</v>
      </c>
      <c r="J111" s="62"/>
      <c r="K111" s="62" t="s">
        <v>1639</v>
      </c>
      <c r="L111" s="62" t="s">
        <v>6336</v>
      </c>
      <c r="M111" s="62" t="s">
        <v>1639</v>
      </c>
      <c r="N111" s="62" t="s">
        <v>6336</v>
      </c>
      <c r="O111" s="62" t="s">
        <v>1639</v>
      </c>
      <c r="P111" s="63"/>
      <c r="Q111" s="63" t="s">
        <v>25</v>
      </c>
      <c r="R111" s="63"/>
      <c r="S111" s="63" t="s">
        <v>726</v>
      </c>
      <c r="T111" s="62" t="s">
        <v>4721</v>
      </c>
      <c r="U111" s="62" t="s">
        <v>25</v>
      </c>
      <c r="V111" s="62" t="s">
        <v>4727</v>
      </c>
      <c r="W111" s="62" t="s">
        <v>6427</v>
      </c>
      <c r="X111" s="62" t="s">
        <v>4727</v>
      </c>
      <c r="Y111" s="62" t="s">
        <v>4727</v>
      </c>
      <c r="Z111" s="63" t="s">
        <v>1761</v>
      </c>
      <c r="AA111" s="63" t="s">
        <v>1747</v>
      </c>
      <c r="AB111" s="63" t="s">
        <v>1747</v>
      </c>
      <c r="AC111" s="63" t="s">
        <v>2298</v>
      </c>
      <c r="AD111" s="63" t="s">
        <v>2299</v>
      </c>
      <c r="AE111" s="63" t="s">
        <v>2299</v>
      </c>
      <c r="AF111" s="63"/>
      <c r="AG111" s="63"/>
      <c r="AH111" s="63"/>
      <c r="AI111" s="63"/>
      <c r="AJ111" s="63" t="s">
        <v>3889</v>
      </c>
      <c r="AK111" s="63" t="s">
        <v>3889</v>
      </c>
      <c r="AL111" s="62" t="s">
        <v>6155</v>
      </c>
      <c r="AM111" s="63" t="s">
        <v>5264</v>
      </c>
      <c r="AN111" s="63" t="s">
        <v>5825</v>
      </c>
      <c r="AO111" s="63" t="s">
        <v>6880</v>
      </c>
      <c r="AP111" s="63" t="s">
        <v>5264</v>
      </c>
      <c r="AQ111" s="63"/>
      <c r="AR111" s="200" t="s">
        <v>6985</v>
      </c>
      <c r="AS111" s="200"/>
      <c r="AT111" s="200"/>
      <c r="AU111" s="63" t="s">
        <v>1509</v>
      </c>
      <c r="AV111" s="63" t="s">
        <v>1509</v>
      </c>
      <c r="AW111" s="63" t="s">
        <v>7067</v>
      </c>
      <c r="AX111" s="63" t="s">
        <v>7067</v>
      </c>
      <c r="AY111" s="63" t="s">
        <v>1233</v>
      </c>
      <c r="AZ111" s="63" t="s">
        <v>1233</v>
      </c>
      <c r="BA111" s="63" t="s">
        <v>1233</v>
      </c>
      <c r="BB111" s="63" t="s">
        <v>1233</v>
      </c>
      <c r="BC111" s="63" t="s">
        <v>1233</v>
      </c>
      <c r="BD111" s="63" t="s">
        <v>1233</v>
      </c>
      <c r="BE111" s="62"/>
      <c r="BF111" s="62" t="s">
        <v>25</v>
      </c>
      <c r="BG111" s="63" t="s">
        <v>4276</v>
      </c>
      <c r="BH111" s="62"/>
      <c r="BI111" s="62" t="s">
        <v>800</v>
      </c>
      <c r="BJ111" s="62" t="s">
        <v>800</v>
      </c>
      <c r="BK111" s="62" t="s">
        <v>4276</v>
      </c>
      <c r="BL111" s="63" t="s">
        <v>4276</v>
      </c>
      <c r="BM111" s="63" t="s">
        <v>4276</v>
      </c>
      <c r="BN111" s="62"/>
      <c r="BO111" s="63" t="s">
        <v>4276</v>
      </c>
      <c r="BP111" s="62" t="s">
        <v>848</v>
      </c>
      <c r="BQ111" s="62" t="s">
        <v>848</v>
      </c>
      <c r="BR111" s="62" t="s">
        <v>4276</v>
      </c>
      <c r="BS111" s="63" t="s">
        <v>4276</v>
      </c>
      <c r="BT111" s="62" t="s">
        <v>904</v>
      </c>
      <c r="BU111" s="62" t="s">
        <v>904</v>
      </c>
      <c r="BV111" s="62" t="s">
        <v>4276</v>
      </c>
      <c r="BW111" s="63" t="s">
        <v>4276</v>
      </c>
      <c r="BX111" s="63" t="s">
        <v>7227</v>
      </c>
      <c r="BY111" s="63" t="s">
        <v>4102</v>
      </c>
      <c r="BZ111" s="63" t="s">
        <v>4102</v>
      </c>
      <c r="CA111" s="63" t="s">
        <v>7227</v>
      </c>
      <c r="CB111" s="63" t="s">
        <v>4088</v>
      </c>
      <c r="CC111" s="63" t="s">
        <v>25</v>
      </c>
      <c r="CD111" s="62" t="s">
        <v>25</v>
      </c>
      <c r="CE111" s="62"/>
      <c r="CF111" s="64" t="s">
        <v>5072</v>
      </c>
      <c r="CG111" s="64" t="s">
        <v>5073</v>
      </c>
      <c r="CH111" s="64"/>
      <c r="CI111" s="64"/>
      <c r="CJ111" s="64"/>
      <c r="CK111" s="64" t="s">
        <v>4964</v>
      </c>
      <c r="CL111" s="64" t="s">
        <v>4964</v>
      </c>
      <c r="CM111" s="64" t="s">
        <v>4964</v>
      </c>
      <c r="CN111" s="63" t="s">
        <v>8014</v>
      </c>
      <c r="CO111" s="63" t="s">
        <v>8014</v>
      </c>
      <c r="CP111" s="64" t="s">
        <v>1575</v>
      </c>
      <c r="CQ111" s="64" t="s">
        <v>1575</v>
      </c>
      <c r="CR111" s="64" t="s">
        <v>1575</v>
      </c>
      <c r="CS111" s="64"/>
      <c r="CT111" s="64" t="s">
        <v>968</v>
      </c>
      <c r="CU111" s="64" t="s">
        <v>968</v>
      </c>
      <c r="CV111" s="64" t="s">
        <v>3868</v>
      </c>
      <c r="CW111" s="65"/>
      <c r="CX111" s="64" t="s">
        <v>968</v>
      </c>
      <c r="CY111" s="64" t="s">
        <v>968</v>
      </c>
      <c r="CZ111" s="64" t="s">
        <v>3868</v>
      </c>
      <c r="DA111" s="62" t="s">
        <v>1431</v>
      </c>
      <c r="DB111" s="62"/>
      <c r="DC111" s="62" t="s">
        <v>1431</v>
      </c>
      <c r="DD111" s="62"/>
      <c r="DE111" s="62" t="s">
        <v>1471</v>
      </c>
      <c r="DF111" s="62" t="s">
        <v>1471</v>
      </c>
      <c r="DG111" s="62" t="s">
        <v>1478</v>
      </c>
      <c r="DH111" s="62" t="s">
        <v>1478</v>
      </c>
      <c r="DI111" s="62" t="s">
        <v>25</v>
      </c>
      <c r="DJ111" s="62" t="s">
        <v>1081</v>
      </c>
      <c r="DK111" s="62" t="s">
        <v>1081</v>
      </c>
      <c r="DL111" s="62" t="s">
        <v>25</v>
      </c>
      <c r="DM111" s="62"/>
      <c r="DN111" s="62" t="s">
        <v>3536</v>
      </c>
      <c r="DO111" s="62" t="s">
        <v>2457</v>
      </c>
      <c r="DP111" s="62" t="s">
        <v>2457</v>
      </c>
      <c r="DQ111" s="62" t="s">
        <v>3180</v>
      </c>
      <c r="DR111" s="62"/>
      <c r="DS111" s="62"/>
      <c r="DT111" s="62"/>
      <c r="DU111" s="62"/>
      <c r="DV111" s="62" t="s">
        <v>1024</v>
      </c>
      <c r="DW111" s="62" t="s">
        <v>1024</v>
      </c>
      <c r="DX111" s="62" t="s">
        <v>1024</v>
      </c>
      <c r="DY111" s="62" t="s">
        <v>1024</v>
      </c>
      <c r="DZ111" s="62" t="s">
        <v>1024</v>
      </c>
      <c r="EA111" s="62" t="s">
        <v>1024</v>
      </c>
      <c r="EB111" s="62" t="s">
        <v>1024</v>
      </c>
      <c r="EC111" s="62" t="s">
        <v>1024</v>
      </c>
      <c r="ED111" s="62" t="s">
        <v>1024</v>
      </c>
      <c r="EE111" s="62" t="s">
        <v>1024</v>
      </c>
      <c r="EF111" s="62" t="s">
        <v>1024</v>
      </c>
      <c r="EG111" s="62" t="s">
        <v>1024</v>
      </c>
      <c r="EH111" s="62" t="s">
        <v>6037</v>
      </c>
      <c r="EI111" s="62" t="s">
        <v>6105</v>
      </c>
      <c r="EJ111" s="62" t="s">
        <v>6105</v>
      </c>
      <c r="EK111" s="62" t="s">
        <v>6116</v>
      </c>
      <c r="EL111" s="62" t="s">
        <v>6105</v>
      </c>
      <c r="EM111" s="62" t="s">
        <v>6105</v>
      </c>
      <c r="EN111" s="62" t="s">
        <v>6037</v>
      </c>
      <c r="EO111" s="62" t="s">
        <v>6116</v>
      </c>
      <c r="EP111" s="66" t="s">
        <v>8118</v>
      </c>
      <c r="EQ111" s="66"/>
      <c r="ER111" s="66" t="s">
        <v>8118</v>
      </c>
      <c r="ES111" s="66"/>
      <c r="ET111" s="66" t="s">
        <v>3407</v>
      </c>
      <c r="EU111" s="66" t="s">
        <v>3407</v>
      </c>
      <c r="EV111" s="66" t="s">
        <v>4347</v>
      </c>
      <c r="EW111" s="66" t="s">
        <v>4391</v>
      </c>
      <c r="EX111" s="66" t="s">
        <v>4347</v>
      </c>
      <c r="EY111" s="66" t="s">
        <v>4391</v>
      </c>
      <c r="EZ111" s="62" t="s">
        <v>567</v>
      </c>
      <c r="FA111" s="62" t="s">
        <v>612</v>
      </c>
      <c r="FB111" s="62" t="s">
        <v>3677</v>
      </c>
      <c r="FC111" s="62" t="s">
        <v>3678</v>
      </c>
      <c r="FD111" s="66"/>
      <c r="FE111" s="66" t="s">
        <v>3063</v>
      </c>
      <c r="FF111" s="66" t="s">
        <v>3063</v>
      </c>
      <c r="FG111" s="63" t="s">
        <v>25</v>
      </c>
      <c r="FH111" s="62"/>
      <c r="FI111" s="63" t="s">
        <v>25</v>
      </c>
      <c r="FJ111" s="62"/>
      <c r="FK111" s="62" t="s">
        <v>25</v>
      </c>
      <c r="FL111" s="63"/>
      <c r="FM111" s="200" t="s">
        <v>4491</v>
      </c>
      <c r="FN111" s="200" t="s">
        <v>4492</v>
      </c>
      <c r="FO111" s="200" t="s">
        <v>2480</v>
      </c>
      <c r="FP111" s="200" t="s">
        <v>1204</v>
      </c>
      <c r="FQ111" s="200" t="s">
        <v>2480</v>
      </c>
      <c r="FR111" s="200" t="s">
        <v>1204</v>
      </c>
      <c r="FS111" s="63" t="s">
        <v>3977</v>
      </c>
      <c r="FT111" s="63" t="s">
        <v>1389</v>
      </c>
      <c r="FU111" s="63" t="s">
        <v>2591</v>
      </c>
      <c r="FV111" s="63" t="s">
        <v>1389</v>
      </c>
      <c r="FW111" s="62"/>
      <c r="FX111" s="62" t="s">
        <v>1544</v>
      </c>
      <c r="FY111" s="62" t="s">
        <v>1527</v>
      </c>
      <c r="FZ111" s="62" t="s">
        <v>2747</v>
      </c>
      <c r="GA111" s="62" t="s">
        <v>25</v>
      </c>
      <c r="GB111" s="62" t="s">
        <v>1056</v>
      </c>
      <c r="GC111" s="62" t="s">
        <v>1113</v>
      </c>
      <c r="GD111" s="62" t="s">
        <v>2825</v>
      </c>
      <c r="GE111" s="62" t="s">
        <v>2824</v>
      </c>
      <c r="GF111" s="62" t="s">
        <v>2825</v>
      </c>
      <c r="GG111" s="62" t="s">
        <v>2824</v>
      </c>
      <c r="GH111" s="62" t="s">
        <v>5173</v>
      </c>
      <c r="GI111" s="62" t="s">
        <v>5213</v>
      </c>
      <c r="GJ111" s="62"/>
      <c r="GK111" s="62"/>
      <c r="GL111" s="62" t="s">
        <v>1383</v>
      </c>
      <c r="GM111" s="62" t="s">
        <v>25</v>
      </c>
      <c r="GN111" s="62" t="s">
        <v>25</v>
      </c>
      <c r="GO111" s="62"/>
      <c r="GP111" s="62" t="s">
        <v>1667</v>
      </c>
      <c r="GQ111" s="62" t="s">
        <v>25</v>
      </c>
      <c r="GR111" s="62"/>
      <c r="GS111" s="62"/>
      <c r="GT111" s="62" t="s">
        <v>1176</v>
      </c>
      <c r="GU111" s="62" t="s">
        <v>1180</v>
      </c>
      <c r="GV111" s="62" t="s">
        <v>1166</v>
      </c>
      <c r="GW111" s="62" t="s">
        <v>1166</v>
      </c>
      <c r="GX111" s="62" t="s">
        <v>3472</v>
      </c>
      <c r="GY111" s="62" t="s">
        <v>3474</v>
      </c>
      <c r="GZ111" s="62" t="s">
        <v>5630</v>
      </c>
      <c r="HA111" s="67"/>
      <c r="HB111" s="67"/>
      <c r="HC111" s="62" t="s">
        <v>3005</v>
      </c>
      <c r="HD111" s="62" t="s">
        <v>3006</v>
      </c>
      <c r="HE111" s="62" t="s">
        <v>3005</v>
      </c>
      <c r="HF111" s="62" t="s">
        <v>3006</v>
      </c>
      <c r="HG111" s="62" t="s">
        <v>5986</v>
      </c>
      <c r="HH111" s="62" t="s">
        <v>5986</v>
      </c>
      <c r="HI111" s="62" t="s">
        <v>2558</v>
      </c>
      <c r="HJ111" s="62" t="s">
        <v>2558</v>
      </c>
      <c r="HK111" s="62" t="s">
        <v>555</v>
      </c>
      <c r="HL111" s="66" t="s">
        <v>1591</v>
      </c>
      <c r="HM111" s="62" t="s">
        <v>3297</v>
      </c>
    </row>
    <row r="112" spans="1:221" s="172" customFormat="1" ht="24.75" customHeight="1">
      <c r="A112" s="46" t="s">
        <v>7615</v>
      </c>
      <c r="B112" s="213"/>
      <c r="C112" s="127"/>
      <c r="D112" s="127"/>
      <c r="E112" s="176" t="s">
        <v>6459</v>
      </c>
      <c r="F112" s="176" t="s">
        <v>6463</v>
      </c>
      <c r="G112" s="176" t="s">
        <v>6461</v>
      </c>
      <c r="H112" s="127"/>
      <c r="I112" s="176" t="s">
        <v>25</v>
      </c>
      <c r="J112" s="127"/>
      <c r="K112" s="127"/>
      <c r="L112" s="176" t="s">
        <v>7617</v>
      </c>
      <c r="M112" s="127"/>
      <c r="N112" s="176" t="s">
        <v>7616</v>
      </c>
      <c r="O112" s="127"/>
      <c r="P112" s="126"/>
      <c r="Q112" s="126"/>
      <c r="R112" s="126"/>
      <c r="S112" s="126"/>
      <c r="T112" s="127"/>
      <c r="U112" s="174" t="s">
        <v>25</v>
      </c>
      <c r="V112" s="127"/>
      <c r="W112" s="174" t="s">
        <v>25</v>
      </c>
      <c r="X112" s="42" t="s">
        <v>4810</v>
      </c>
      <c r="Y112" s="176" t="s">
        <v>8616</v>
      </c>
      <c r="Z112" s="126"/>
      <c r="AA112" s="126"/>
      <c r="AB112" s="126"/>
      <c r="AC112" s="126"/>
      <c r="AD112" s="126"/>
      <c r="AE112" s="126"/>
      <c r="AF112" s="126"/>
      <c r="AG112" s="126"/>
      <c r="AH112" s="126"/>
      <c r="AI112" s="126"/>
      <c r="AJ112" s="176" t="s">
        <v>6804</v>
      </c>
      <c r="AK112" s="127"/>
      <c r="AL112" s="176" t="s">
        <v>6463</v>
      </c>
      <c r="AM112" s="127"/>
      <c r="AN112" s="126"/>
      <c r="AO112" s="175" t="s">
        <v>25</v>
      </c>
      <c r="AP112" s="127"/>
      <c r="AQ112" s="223"/>
      <c r="AR112" s="176" t="s">
        <v>6986</v>
      </c>
      <c r="AS112" s="42" t="s">
        <v>25</v>
      </c>
      <c r="AT112" s="42" t="s">
        <v>25</v>
      </c>
      <c r="AU112" s="223"/>
      <c r="AV112" s="223"/>
      <c r="AW112" s="174" t="s">
        <v>93</v>
      </c>
      <c r="AX112" s="174" t="s">
        <v>93</v>
      </c>
      <c r="AY112" s="126"/>
      <c r="AZ112" s="126"/>
      <c r="BA112" s="126"/>
      <c r="BB112" s="126"/>
      <c r="BC112" s="126"/>
      <c r="BD112" s="126"/>
      <c r="BE112" s="127"/>
      <c r="BF112" s="127"/>
      <c r="BG112" s="174" t="s">
        <v>0</v>
      </c>
      <c r="BH112" s="127"/>
      <c r="BI112" s="127"/>
      <c r="BJ112" s="127"/>
      <c r="BK112" s="127"/>
      <c r="BL112" s="223"/>
      <c r="BM112" s="174" t="s">
        <v>67</v>
      </c>
      <c r="BN112" s="127"/>
      <c r="BO112" s="174" t="s">
        <v>91</v>
      </c>
      <c r="BP112" s="127"/>
      <c r="BQ112" s="127"/>
      <c r="BR112" s="127"/>
      <c r="BS112" s="223"/>
      <c r="BT112" s="127"/>
      <c r="BU112" s="127"/>
      <c r="BV112" s="127"/>
      <c r="BW112" s="223"/>
      <c r="BX112" s="174" t="s">
        <v>67</v>
      </c>
      <c r="BY112" s="175"/>
      <c r="BZ112" s="126"/>
      <c r="CA112" s="174" t="s">
        <v>67</v>
      </c>
      <c r="CB112" s="126"/>
      <c r="CC112" s="174" t="s">
        <v>25</v>
      </c>
      <c r="CD112" s="127"/>
      <c r="CE112" s="127"/>
      <c r="CF112" s="128"/>
      <c r="CG112" s="128"/>
      <c r="CH112" s="128"/>
      <c r="CI112" s="128"/>
      <c r="CJ112" s="128"/>
      <c r="CK112" s="237"/>
      <c r="CL112" s="237"/>
      <c r="CM112" s="237"/>
      <c r="CN112" s="47" t="s">
        <v>5590</v>
      </c>
      <c r="CO112" s="47" t="s">
        <v>5590</v>
      </c>
      <c r="CP112" s="128"/>
      <c r="CQ112" s="128"/>
      <c r="CR112" s="237"/>
      <c r="CS112" s="128"/>
      <c r="CT112" s="128"/>
      <c r="CU112" s="128"/>
      <c r="CV112" s="237"/>
      <c r="CW112" s="211"/>
      <c r="CX112" s="128"/>
      <c r="CY112" s="128"/>
      <c r="CZ112" s="237"/>
      <c r="DA112" s="78"/>
      <c r="DB112" s="127"/>
      <c r="DC112" s="127"/>
      <c r="DD112" s="127"/>
      <c r="DE112" s="127"/>
      <c r="DF112" s="78"/>
      <c r="DG112" s="127"/>
      <c r="DH112" s="78"/>
      <c r="DI112" s="127"/>
      <c r="DJ112" s="127"/>
      <c r="DK112" s="127"/>
      <c r="DL112" s="127"/>
      <c r="DM112" s="127"/>
      <c r="DN112" s="78"/>
      <c r="DO112" s="78"/>
      <c r="DP112" s="78"/>
      <c r="DQ112" s="127"/>
      <c r="DR112" s="127"/>
      <c r="DS112" s="127"/>
      <c r="DT112" s="127"/>
      <c r="DU112" s="127"/>
      <c r="DV112" s="127"/>
      <c r="DW112" s="127"/>
      <c r="DX112" s="127"/>
      <c r="DY112" s="127"/>
      <c r="DZ112" s="127"/>
      <c r="EA112" s="127"/>
      <c r="EB112" s="127"/>
      <c r="EC112" s="127"/>
      <c r="ED112" s="127"/>
      <c r="EE112" s="127"/>
      <c r="EF112" s="127"/>
      <c r="EG112" s="127"/>
      <c r="EH112" s="127"/>
      <c r="EI112" s="127"/>
      <c r="EJ112" s="127"/>
      <c r="EK112" s="127"/>
      <c r="EL112" s="176" t="s">
        <v>7610</v>
      </c>
      <c r="EM112" s="176" t="s">
        <v>7610</v>
      </c>
      <c r="EN112" s="176" t="s">
        <v>7609</v>
      </c>
      <c r="EO112" s="176" t="s">
        <v>67</v>
      </c>
      <c r="EP112" s="42" t="s">
        <v>8120</v>
      </c>
      <c r="EQ112" s="115"/>
      <c r="ER112" s="42" t="s">
        <v>8120</v>
      </c>
      <c r="ES112" s="115"/>
      <c r="ET112" s="115"/>
      <c r="EU112" s="115"/>
      <c r="EV112" s="77"/>
      <c r="EW112" s="77"/>
      <c r="EX112" s="77"/>
      <c r="EY112" s="77"/>
      <c r="EZ112" s="127"/>
      <c r="FA112" s="127"/>
      <c r="FB112" s="78"/>
      <c r="FC112" s="78"/>
      <c r="FD112" s="115"/>
      <c r="FE112" s="115"/>
      <c r="FF112" s="77"/>
      <c r="FG112" s="236"/>
      <c r="FH112" s="127"/>
      <c r="FI112" s="236"/>
      <c r="FJ112" s="127"/>
      <c r="FK112" s="78"/>
      <c r="FL112" s="126"/>
      <c r="FM112" s="236"/>
      <c r="FN112" s="236"/>
      <c r="FO112" s="174" t="s">
        <v>0</v>
      </c>
      <c r="FP112" s="176" t="s">
        <v>91</v>
      </c>
      <c r="FQ112" s="174" t="s">
        <v>0</v>
      </c>
      <c r="FR112" s="176" t="s">
        <v>91</v>
      </c>
      <c r="FS112" s="126"/>
      <c r="FT112" s="236"/>
      <c r="FU112" s="236"/>
      <c r="FV112" s="236"/>
      <c r="FW112" s="127"/>
      <c r="FX112" s="78"/>
      <c r="FY112" s="78"/>
      <c r="FZ112" s="78"/>
      <c r="GA112" s="127"/>
      <c r="GB112" s="78"/>
      <c r="GC112" s="78"/>
      <c r="GD112" s="127"/>
      <c r="GE112" s="127"/>
      <c r="GF112" s="127"/>
      <c r="GG112" s="127"/>
      <c r="GH112" s="78"/>
      <c r="GI112" s="78"/>
      <c r="GJ112" s="127"/>
      <c r="GK112" s="127"/>
      <c r="GL112" s="78"/>
      <c r="GM112" s="78"/>
      <c r="GN112" s="78"/>
      <c r="GO112" s="127"/>
      <c r="GP112" s="78"/>
      <c r="GQ112" s="78"/>
      <c r="GR112" s="127"/>
      <c r="GS112" s="127"/>
      <c r="GT112" s="127"/>
      <c r="GU112" s="127"/>
      <c r="GV112" s="78"/>
      <c r="GW112" s="78"/>
      <c r="GX112" s="78"/>
      <c r="GY112" s="78"/>
      <c r="GZ112" s="78"/>
      <c r="HA112" s="131"/>
      <c r="HB112" s="131"/>
      <c r="HC112" s="127"/>
      <c r="HD112" s="127"/>
      <c r="HE112" s="127"/>
      <c r="HF112" s="127"/>
      <c r="HG112" s="174" t="s">
        <v>67</v>
      </c>
      <c r="HH112" s="176" t="s">
        <v>6424</v>
      </c>
      <c r="HI112" s="78"/>
      <c r="HJ112" s="78"/>
      <c r="HK112" s="127"/>
      <c r="HL112" s="77"/>
      <c r="HM112" s="127"/>
    </row>
    <row r="113" spans="1:221" ht="11.25" customHeight="1">
      <c r="A113" s="86" t="s">
        <v>435</v>
      </c>
      <c r="B113" s="86"/>
      <c r="C113" s="62"/>
      <c r="D113" s="62"/>
      <c r="E113" s="62" t="s">
        <v>6155</v>
      </c>
      <c r="F113" s="62" t="s">
        <v>6155</v>
      </c>
      <c r="G113" s="62" t="s">
        <v>6155</v>
      </c>
      <c r="H113" s="62"/>
      <c r="I113" s="62" t="s">
        <v>25</v>
      </c>
      <c r="J113" s="62"/>
      <c r="K113" s="62"/>
      <c r="L113" s="62" t="s">
        <v>6336</v>
      </c>
      <c r="M113" s="62"/>
      <c r="N113" s="62" t="s">
        <v>6336</v>
      </c>
      <c r="O113" s="62"/>
      <c r="P113" s="63"/>
      <c r="Q113" s="63"/>
      <c r="R113" s="63"/>
      <c r="S113" s="63"/>
      <c r="T113" s="62"/>
      <c r="U113" s="62" t="s">
        <v>25</v>
      </c>
      <c r="V113" s="62"/>
      <c r="W113" s="62" t="s">
        <v>25</v>
      </c>
      <c r="X113" s="62" t="s">
        <v>4727</v>
      </c>
      <c r="Y113" s="62" t="s">
        <v>4727</v>
      </c>
      <c r="Z113" s="63"/>
      <c r="AA113" s="63"/>
      <c r="AB113" s="63"/>
      <c r="AC113" s="63"/>
      <c r="AD113" s="63"/>
      <c r="AE113" s="63"/>
      <c r="AF113" s="63"/>
      <c r="AG113" s="63"/>
      <c r="AH113" s="63"/>
      <c r="AI113" s="63"/>
      <c r="AJ113" s="63" t="s">
        <v>3889</v>
      </c>
      <c r="AK113" s="63"/>
      <c r="AL113" s="62" t="s">
        <v>6155</v>
      </c>
      <c r="AM113" s="63"/>
      <c r="AN113" s="63"/>
      <c r="AO113" s="63" t="s">
        <v>25</v>
      </c>
      <c r="AP113" s="63"/>
      <c r="AQ113" s="63"/>
      <c r="AR113" s="63" t="s">
        <v>6984</v>
      </c>
      <c r="AS113" s="63"/>
      <c r="AT113" s="63"/>
      <c r="AU113" s="63"/>
      <c r="AV113" s="63"/>
      <c r="AW113" s="63" t="s">
        <v>7067</v>
      </c>
      <c r="AX113" s="63" t="s">
        <v>7067</v>
      </c>
      <c r="AY113" s="63"/>
      <c r="AZ113" s="63"/>
      <c r="BA113" s="63"/>
      <c r="BB113" s="63"/>
      <c r="BC113" s="63"/>
      <c r="BD113" s="63"/>
      <c r="BE113" s="62"/>
      <c r="BF113" s="62"/>
      <c r="BG113" s="63" t="s">
        <v>4276</v>
      </c>
      <c r="BH113" s="62"/>
      <c r="BI113" s="62"/>
      <c r="BJ113" s="62"/>
      <c r="BK113" s="62"/>
      <c r="BL113" s="63"/>
      <c r="BM113" s="63" t="s">
        <v>4276</v>
      </c>
      <c r="BN113" s="62"/>
      <c r="BO113" s="63" t="s">
        <v>4276</v>
      </c>
      <c r="BP113" s="62"/>
      <c r="BQ113" s="62"/>
      <c r="BR113" s="62"/>
      <c r="BS113" s="63"/>
      <c r="BT113" s="62"/>
      <c r="BU113" s="62"/>
      <c r="BV113" s="62"/>
      <c r="BW113" s="63"/>
      <c r="BX113" s="63" t="s">
        <v>7227</v>
      </c>
      <c r="BY113" s="63"/>
      <c r="BZ113" s="63"/>
      <c r="CA113" s="63" t="s">
        <v>7227</v>
      </c>
      <c r="CB113" s="63"/>
      <c r="CC113" s="63" t="s">
        <v>25</v>
      </c>
      <c r="CD113" s="62"/>
      <c r="CE113" s="62"/>
      <c r="CF113" s="64"/>
      <c r="CG113" s="64"/>
      <c r="CH113" s="64"/>
      <c r="CI113" s="64"/>
      <c r="CJ113" s="64"/>
      <c r="CK113" s="64"/>
      <c r="CL113" s="64"/>
      <c r="CM113" s="64"/>
      <c r="CN113" s="63" t="s">
        <v>8014</v>
      </c>
      <c r="CO113" s="63" t="s">
        <v>8014</v>
      </c>
      <c r="CP113" s="64"/>
      <c r="CQ113" s="64"/>
      <c r="CR113" s="64"/>
      <c r="CS113" s="64"/>
      <c r="CT113" s="64"/>
      <c r="CU113" s="64"/>
      <c r="CV113" s="64"/>
      <c r="CW113" s="65"/>
      <c r="CX113" s="64"/>
      <c r="CY113" s="64"/>
      <c r="CZ113" s="64"/>
      <c r="DA113" s="62"/>
      <c r="DB113" s="62"/>
      <c r="DC113" s="62"/>
      <c r="DD113" s="62"/>
      <c r="DE113" s="62"/>
      <c r="DF113" s="62"/>
      <c r="DG113" s="62"/>
      <c r="DH113" s="62"/>
      <c r="DI113" s="62"/>
      <c r="DJ113" s="62"/>
      <c r="DK113" s="62"/>
      <c r="DL113" s="62"/>
      <c r="DM113" s="62"/>
      <c r="DN113" s="62"/>
      <c r="DO113" s="62"/>
      <c r="DP113" s="62"/>
      <c r="DQ113" s="62"/>
      <c r="DR113" s="62"/>
      <c r="DS113" s="62"/>
      <c r="DT113" s="62"/>
      <c r="DU113" s="62"/>
      <c r="DV113" s="62"/>
      <c r="DW113" s="62"/>
      <c r="DX113" s="62"/>
      <c r="DY113" s="62"/>
      <c r="DZ113" s="62"/>
      <c r="EA113" s="62"/>
      <c r="EB113" s="62"/>
      <c r="EC113" s="62"/>
      <c r="ED113" s="62"/>
      <c r="EE113" s="62"/>
      <c r="EF113" s="62"/>
      <c r="EG113" s="62"/>
      <c r="EH113" s="62"/>
      <c r="EI113" s="62"/>
      <c r="EJ113" s="62"/>
      <c r="EK113" s="62"/>
      <c r="EL113" s="62" t="s">
        <v>6105</v>
      </c>
      <c r="EM113" s="62" t="s">
        <v>6105</v>
      </c>
      <c r="EN113" s="62" t="s">
        <v>6037</v>
      </c>
      <c r="EO113" s="62" t="s">
        <v>6116</v>
      </c>
      <c r="EP113" s="66" t="s">
        <v>8121</v>
      </c>
      <c r="EQ113" s="66"/>
      <c r="ER113" s="66" t="s">
        <v>8121</v>
      </c>
      <c r="ES113" s="66"/>
      <c r="ET113" s="66"/>
      <c r="EU113" s="66"/>
      <c r="EV113" s="66"/>
      <c r="EW113" s="66"/>
      <c r="EX113" s="66"/>
      <c r="EY113" s="66"/>
      <c r="EZ113" s="62"/>
      <c r="FA113" s="62"/>
      <c r="FB113" s="62"/>
      <c r="FC113" s="62"/>
      <c r="FD113" s="66"/>
      <c r="FE113" s="66"/>
      <c r="FF113" s="66"/>
      <c r="FG113" s="63"/>
      <c r="FH113" s="62"/>
      <c r="FI113" s="63"/>
      <c r="FJ113" s="62"/>
      <c r="FK113" s="62"/>
      <c r="FL113" s="63"/>
      <c r="FM113" s="63"/>
      <c r="FN113" s="63"/>
      <c r="FO113" s="200" t="s">
        <v>2480</v>
      </c>
      <c r="FP113" s="200" t="s">
        <v>1204</v>
      </c>
      <c r="FQ113" s="200" t="s">
        <v>2480</v>
      </c>
      <c r="FR113" s="200" t="s">
        <v>1204</v>
      </c>
      <c r="FS113" s="63"/>
      <c r="FT113" s="63"/>
      <c r="FU113" s="63"/>
      <c r="FV113" s="63"/>
      <c r="FW113" s="62"/>
      <c r="FX113" s="62"/>
      <c r="FY113" s="62"/>
      <c r="FZ113" s="62"/>
      <c r="GA113" s="62"/>
      <c r="GB113" s="62"/>
      <c r="GC113" s="62"/>
      <c r="GD113" s="62"/>
      <c r="GE113" s="62"/>
      <c r="GF113" s="62"/>
      <c r="GG113" s="62"/>
      <c r="GH113" s="62"/>
      <c r="GI113" s="62"/>
      <c r="GJ113" s="62"/>
      <c r="GK113" s="62"/>
      <c r="GL113" s="62"/>
      <c r="GM113" s="62"/>
      <c r="GN113" s="62"/>
      <c r="GO113" s="62"/>
      <c r="GP113" s="62"/>
      <c r="GQ113" s="62"/>
      <c r="GR113" s="62"/>
      <c r="GS113" s="62"/>
      <c r="GT113" s="62"/>
      <c r="GU113" s="62"/>
      <c r="GV113" s="62"/>
      <c r="GW113" s="62"/>
      <c r="GX113" s="62"/>
      <c r="GY113" s="62"/>
      <c r="GZ113" s="62"/>
      <c r="HA113" s="67"/>
      <c r="HB113" s="67"/>
      <c r="HC113" s="62"/>
      <c r="HD113" s="62"/>
      <c r="HE113" s="62"/>
      <c r="HF113" s="62"/>
      <c r="HG113" s="62" t="s">
        <v>5986</v>
      </c>
      <c r="HH113" s="62" t="s">
        <v>7816</v>
      </c>
      <c r="HI113" s="62"/>
      <c r="HJ113" s="62"/>
      <c r="HK113" s="62"/>
      <c r="HL113" s="66"/>
      <c r="HM113" s="62"/>
    </row>
    <row r="114" spans="1:221" ht="22.5" customHeight="1">
      <c r="A114" s="44" t="s">
        <v>618</v>
      </c>
      <c r="B114" s="44"/>
      <c r="C114" s="47" t="s">
        <v>67</v>
      </c>
      <c r="D114" s="42" t="s">
        <v>4231</v>
      </c>
      <c r="E114" s="47" t="s">
        <v>67</v>
      </c>
      <c r="F114" s="47" t="s">
        <v>67</v>
      </c>
      <c r="G114" s="47" t="s">
        <v>67</v>
      </c>
      <c r="H114" s="42" t="s">
        <v>4231</v>
      </c>
      <c r="I114" s="47" t="s">
        <v>67</v>
      </c>
      <c r="J114" s="47" t="s">
        <v>67</v>
      </c>
      <c r="K114" s="47" t="s">
        <v>25</v>
      </c>
      <c r="L114" s="42" t="s">
        <v>67</v>
      </c>
      <c r="M114" s="47" t="s">
        <v>67</v>
      </c>
      <c r="N114" s="42" t="s">
        <v>67</v>
      </c>
      <c r="O114" s="47" t="s">
        <v>67</v>
      </c>
      <c r="P114" s="47" t="s">
        <v>67</v>
      </c>
      <c r="Q114" s="47" t="s">
        <v>67</v>
      </c>
      <c r="R114" s="47" t="s">
        <v>67</v>
      </c>
      <c r="S114" s="47" t="s">
        <v>67</v>
      </c>
      <c r="T114" s="47" t="s">
        <v>67</v>
      </c>
      <c r="U114" s="47" t="s">
        <v>67</v>
      </c>
      <c r="V114" s="47" t="s">
        <v>67</v>
      </c>
      <c r="W114" s="42" t="s">
        <v>67</v>
      </c>
      <c r="X114" s="47" t="s">
        <v>67</v>
      </c>
      <c r="Y114" s="47" t="s">
        <v>67</v>
      </c>
      <c r="Z114" s="42" t="s">
        <v>25</v>
      </c>
      <c r="AA114" s="42" t="s">
        <v>25</v>
      </c>
      <c r="AB114" s="42" t="s">
        <v>25</v>
      </c>
      <c r="AC114" s="47" t="s">
        <v>67</v>
      </c>
      <c r="AD114" s="47" t="s">
        <v>67</v>
      </c>
      <c r="AE114" s="47" t="s">
        <v>67</v>
      </c>
      <c r="AF114" s="47" t="s">
        <v>67</v>
      </c>
      <c r="AG114" s="47" t="s">
        <v>67</v>
      </c>
      <c r="AH114" s="47" t="s">
        <v>67</v>
      </c>
      <c r="AI114" s="47" t="s">
        <v>67</v>
      </c>
      <c r="AJ114" s="47" t="s">
        <v>67</v>
      </c>
      <c r="AK114" s="47" t="s">
        <v>67</v>
      </c>
      <c r="AL114" s="47" t="s">
        <v>67</v>
      </c>
      <c r="AM114" s="47" t="s">
        <v>67</v>
      </c>
      <c r="AN114" s="47" t="s">
        <v>67</v>
      </c>
      <c r="AO114" s="47" t="s">
        <v>67</v>
      </c>
      <c r="AP114" s="47" t="s">
        <v>67</v>
      </c>
      <c r="AQ114" s="47" t="s">
        <v>4590</v>
      </c>
      <c r="AR114" s="47" t="s">
        <v>67</v>
      </c>
      <c r="AS114" s="42" t="s">
        <v>67</v>
      </c>
      <c r="AT114" s="47" t="s">
        <v>67</v>
      </c>
      <c r="AU114" s="47" t="s">
        <v>67</v>
      </c>
      <c r="AV114" s="47" t="s">
        <v>67</v>
      </c>
      <c r="AW114" s="47" t="s">
        <v>248</v>
      </c>
      <c r="AX114" s="47" t="s">
        <v>248</v>
      </c>
      <c r="AY114" s="47" t="s">
        <v>67</v>
      </c>
      <c r="AZ114" s="47" t="s">
        <v>67</v>
      </c>
      <c r="BA114" s="47" t="s">
        <v>67</v>
      </c>
      <c r="BB114" s="47" t="s">
        <v>67</v>
      </c>
      <c r="BC114" s="47" t="s">
        <v>67</v>
      </c>
      <c r="BD114" s="47" t="s">
        <v>67</v>
      </c>
      <c r="BE114" s="47" t="s">
        <v>67</v>
      </c>
      <c r="BF114" s="47" t="s">
        <v>67</v>
      </c>
      <c r="BG114" s="47" t="s">
        <v>67</v>
      </c>
      <c r="BH114" s="47" t="s">
        <v>67</v>
      </c>
      <c r="BI114" s="47" t="s">
        <v>67</v>
      </c>
      <c r="BJ114" s="47" t="s">
        <v>67</v>
      </c>
      <c r="BK114" s="47" t="s">
        <v>67</v>
      </c>
      <c r="BL114" s="47" t="s">
        <v>67</v>
      </c>
      <c r="BM114" s="47" t="s">
        <v>67</v>
      </c>
      <c r="BN114" s="47" t="s">
        <v>67</v>
      </c>
      <c r="BO114" s="47" t="s">
        <v>67</v>
      </c>
      <c r="BP114" s="47" t="s">
        <v>67</v>
      </c>
      <c r="BQ114" s="47" t="s">
        <v>67</v>
      </c>
      <c r="BR114" s="47" t="s">
        <v>67</v>
      </c>
      <c r="BS114" s="47" t="s">
        <v>67</v>
      </c>
      <c r="BT114" s="47" t="s">
        <v>67</v>
      </c>
      <c r="BU114" s="47" t="s">
        <v>67</v>
      </c>
      <c r="BV114" s="47" t="s">
        <v>67</v>
      </c>
      <c r="BW114" s="47" t="s">
        <v>67</v>
      </c>
      <c r="BX114" s="47" t="s">
        <v>67</v>
      </c>
      <c r="BY114" s="47" t="s">
        <v>67</v>
      </c>
      <c r="BZ114" s="47" t="s">
        <v>67</v>
      </c>
      <c r="CA114" s="47" t="s">
        <v>67</v>
      </c>
      <c r="CB114" s="47" t="s">
        <v>67</v>
      </c>
      <c r="CC114" s="47" t="s">
        <v>67</v>
      </c>
      <c r="CD114" s="47" t="s">
        <v>67</v>
      </c>
      <c r="CE114" s="47" t="s">
        <v>67</v>
      </c>
      <c r="CF114" s="29" t="s">
        <v>67</v>
      </c>
      <c r="CG114" s="29" t="s">
        <v>67</v>
      </c>
      <c r="CH114" s="29" t="s">
        <v>67</v>
      </c>
      <c r="CI114" s="29" t="s">
        <v>67</v>
      </c>
      <c r="CJ114" s="29" t="s">
        <v>67</v>
      </c>
      <c r="CK114" s="29" t="s">
        <v>67</v>
      </c>
      <c r="CL114" s="29" t="s">
        <v>67</v>
      </c>
      <c r="CM114" s="29" t="s">
        <v>67</v>
      </c>
      <c r="CN114" s="47" t="s">
        <v>67</v>
      </c>
      <c r="CO114" s="47" t="s">
        <v>67</v>
      </c>
      <c r="CP114" s="29" t="s">
        <v>67</v>
      </c>
      <c r="CQ114" s="29" t="s">
        <v>67</v>
      </c>
      <c r="CR114" s="29" t="s">
        <v>67</v>
      </c>
      <c r="CS114" s="29" t="s">
        <v>248</v>
      </c>
      <c r="CT114" s="29" t="s">
        <v>248</v>
      </c>
      <c r="CU114" s="29" t="s">
        <v>248</v>
      </c>
      <c r="CV114" s="29" t="s">
        <v>248</v>
      </c>
      <c r="CW114" s="29" t="s">
        <v>248</v>
      </c>
      <c r="CX114" s="29" t="s">
        <v>248</v>
      </c>
      <c r="CY114" s="29" t="s">
        <v>248</v>
      </c>
      <c r="CZ114" s="29" t="s">
        <v>248</v>
      </c>
      <c r="DA114" s="47" t="s">
        <v>67</v>
      </c>
      <c r="DB114" s="47" t="s">
        <v>67</v>
      </c>
      <c r="DC114" s="47" t="s">
        <v>67</v>
      </c>
      <c r="DD114" s="47" t="s">
        <v>67</v>
      </c>
      <c r="DE114" s="47" t="s">
        <v>67</v>
      </c>
      <c r="DF114" s="47" t="s">
        <v>67</v>
      </c>
      <c r="DG114" s="47" t="s">
        <v>67</v>
      </c>
      <c r="DH114" s="47" t="s">
        <v>67</v>
      </c>
      <c r="DI114" s="47" t="s">
        <v>67</v>
      </c>
      <c r="DJ114" s="47" t="s">
        <v>67</v>
      </c>
      <c r="DK114" s="47" t="s">
        <v>67</v>
      </c>
      <c r="DL114" s="42" t="s">
        <v>3537</v>
      </c>
      <c r="DM114" s="42" t="s">
        <v>1482</v>
      </c>
      <c r="DN114" s="42" t="s">
        <v>355</v>
      </c>
      <c r="DO114" s="42" t="s">
        <v>67</v>
      </c>
      <c r="DP114" s="42" t="s">
        <v>67</v>
      </c>
      <c r="DQ114" s="47" t="s">
        <v>67</v>
      </c>
      <c r="DR114" s="47" t="s">
        <v>67</v>
      </c>
      <c r="DS114" s="47" t="s">
        <v>67</v>
      </c>
      <c r="DT114" s="47" t="s">
        <v>67</v>
      </c>
      <c r="DU114" s="47" t="s">
        <v>67</v>
      </c>
      <c r="DV114" s="47" t="s">
        <v>67</v>
      </c>
      <c r="DW114" s="47" t="s">
        <v>67</v>
      </c>
      <c r="DX114" s="47" t="s">
        <v>67</v>
      </c>
      <c r="DY114" s="47" t="s">
        <v>67</v>
      </c>
      <c r="DZ114" s="47" t="s">
        <v>4590</v>
      </c>
      <c r="EA114" s="47" t="s">
        <v>4590</v>
      </c>
      <c r="EB114" s="47" t="s">
        <v>4590</v>
      </c>
      <c r="EC114" s="47" t="s">
        <v>4590</v>
      </c>
      <c r="ED114" s="47" t="s">
        <v>4590</v>
      </c>
      <c r="EE114" s="47" t="s">
        <v>4590</v>
      </c>
      <c r="EF114" s="47" t="s">
        <v>4590</v>
      </c>
      <c r="EG114" s="47" t="s">
        <v>4590</v>
      </c>
      <c r="EH114" s="42" t="s">
        <v>25</v>
      </c>
      <c r="EI114" s="42" t="s">
        <v>25</v>
      </c>
      <c r="EJ114" s="42" t="s">
        <v>25</v>
      </c>
      <c r="EK114" s="42" t="s">
        <v>25</v>
      </c>
      <c r="EL114" s="42" t="s">
        <v>25</v>
      </c>
      <c r="EM114" s="42" t="s">
        <v>25</v>
      </c>
      <c r="EN114" s="42" t="s">
        <v>25</v>
      </c>
      <c r="EO114" s="42" t="s">
        <v>25</v>
      </c>
      <c r="EP114" s="42" t="s">
        <v>67</v>
      </c>
      <c r="EQ114" s="47" t="s">
        <v>67</v>
      </c>
      <c r="ER114" s="42" t="s">
        <v>67</v>
      </c>
      <c r="ES114" s="47" t="s">
        <v>67</v>
      </c>
      <c r="ET114" s="47" t="s">
        <v>67</v>
      </c>
      <c r="EU114" s="47" t="s">
        <v>67</v>
      </c>
      <c r="EV114" s="42" t="s">
        <v>4372</v>
      </c>
      <c r="EW114" s="42" t="s">
        <v>4372</v>
      </c>
      <c r="EX114" s="42" t="s">
        <v>4372</v>
      </c>
      <c r="EY114" s="42" t="s">
        <v>4372</v>
      </c>
      <c r="EZ114" s="47" t="s">
        <v>67</v>
      </c>
      <c r="FA114" s="47" t="s">
        <v>67</v>
      </c>
      <c r="FB114" s="47" t="s">
        <v>67</v>
      </c>
      <c r="FC114" s="47" t="s">
        <v>67</v>
      </c>
      <c r="FD114" s="47" t="s">
        <v>67</v>
      </c>
      <c r="FE114" s="47" t="s">
        <v>67</v>
      </c>
      <c r="FF114" s="47" t="s">
        <v>67</v>
      </c>
      <c r="FG114" s="47" t="s">
        <v>67</v>
      </c>
      <c r="FH114" s="47" t="s">
        <v>67</v>
      </c>
      <c r="FI114" s="47" t="s">
        <v>67</v>
      </c>
      <c r="FJ114" s="47" t="s">
        <v>67</v>
      </c>
      <c r="FK114" s="47" t="s">
        <v>67</v>
      </c>
      <c r="FL114" s="47" t="s">
        <v>67</v>
      </c>
      <c r="FM114" s="47" t="s">
        <v>67</v>
      </c>
      <c r="FN114" s="47" t="s">
        <v>67</v>
      </c>
      <c r="FO114" s="47" t="s">
        <v>67</v>
      </c>
      <c r="FP114" s="47" t="s">
        <v>67</v>
      </c>
      <c r="FQ114" s="47" t="s">
        <v>67</v>
      </c>
      <c r="FR114" s="47" t="s">
        <v>67</v>
      </c>
      <c r="FS114" s="47" t="s">
        <v>67</v>
      </c>
      <c r="FT114" s="47" t="s">
        <v>67</v>
      </c>
      <c r="FU114" s="47" t="s">
        <v>67</v>
      </c>
      <c r="FV114" s="47" t="s">
        <v>67</v>
      </c>
      <c r="FW114" s="47" t="s">
        <v>67</v>
      </c>
      <c r="FX114" s="47" t="s">
        <v>67</v>
      </c>
      <c r="FY114" s="47" t="s">
        <v>67</v>
      </c>
      <c r="FZ114" s="47" t="s">
        <v>67</v>
      </c>
      <c r="GA114" s="47" t="s">
        <v>67</v>
      </c>
      <c r="GB114" s="47" t="s">
        <v>67</v>
      </c>
      <c r="GC114" s="47" t="s">
        <v>67</v>
      </c>
      <c r="GD114" s="47" t="s">
        <v>67</v>
      </c>
      <c r="GE114" s="47" t="s">
        <v>67</v>
      </c>
      <c r="GF114" s="47" t="s">
        <v>67</v>
      </c>
      <c r="GG114" s="47" t="s">
        <v>67</v>
      </c>
      <c r="GH114" s="47" t="s">
        <v>67</v>
      </c>
      <c r="GI114" s="47" t="s">
        <v>67</v>
      </c>
      <c r="GJ114" s="42" t="s">
        <v>67</v>
      </c>
      <c r="GK114" s="42" t="s">
        <v>67</v>
      </c>
      <c r="GL114" s="42" t="s">
        <v>67</v>
      </c>
      <c r="GM114" s="42" t="s">
        <v>67</v>
      </c>
      <c r="GN114" s="42" t="s">
        <v>67</v>
      </c>
      <c r="GO114" s="42" t="s">
        <v>67</v>
      </c>
      <c r="GP114" s="42" t="s">
        <v>67</v>
      </c>
      <c r="GQ114" s="42" t="s">
        <v>67</v>
      </c>
      <c r="GR114" s="47" t="s">
        <v>67</v>
      </c>
      <c r="GS114" s="47" t="s">
        <v>67</v>
      </c>
      <c r="GT114" s="47" t="s">
        <v>67</v>
      </c>
      <c r="GU114" s="47" t="s">
        <v>67</v>
      </c>
      <c r="GV114" s="47" t="s">
        <v>67</v>
      </c>
      <c r="GW114" s="47" t="s">
        <v>67</v>
      </c>
      <c r="GX114" s="47" t="s">
        <v>67</v>
      </c>
      <c r="GY114" s="47" t="s">
        <v>67</v>
      </c>
      <c r="GZ114" s="47" t="s">
        <v>67</v>
      </c>
      <c r="HA114" s="47" t="s">
        <v>67</v>
      </c>
      <c r="HB114" s="47" t="s">
        <v>67</v>
      </c>
      <c r="HC114" s="47" t="s">
        <v>67</v>
      </c>
      <c r="HD114" s="47" t="s">
        <v>67</v>
      </c>
      <c r="HE114" s="47" t="s">
        <v>67</v>
      </c>
      <c r="HF114" s="47" t="s">
        <v>67</v>
      </c>
      <c r="HG114" s="174" t="s">
        <v>67</v>
      </c>
      <c r="HH114" s="174" t="s">
        <v>67</v>
      </c>
      <c r="HI114" s="47" t="s">
        <v>67</v>
      </c>
      <c r="HJ114" s="47" t="s">
        <v>67</v>
      </c>
      <c r="HK114" s="47" t="s">
        <v>67</v>
      </c>
      <c r="HL114" s="47" t="s">
        <v>67</v>
      </c>
      <c r="HM114" s="47" t="s">
        <v>67</v>
      </c>
    </row>
    <row r="115" spans="1:221" ht="11.25" customHeight="1">
      <c r="A115" s="86" t="s">
        <v>435</v>
      </c>
      <c r="B115" s="86"/>
      <c r="C115" s="62" t="s">
        <v>5512</v>
      </c>
      <c r="D115" s="62" t="s">
        <v>5512</v>
      </c>
      <c r="E115" s="62" t="s">
        <v>6156</v>
      </c>
      <c r="F115" s="62" t="s">
        <v>6156</v>
      </c>
      <c r="G115" s="62" t="s">
        <v>6156</v>
      </c>
      <c r="H115" s="62" t="s">
        <v>5512</v>
      </c>
      <c r="I115" s="62"/>
      <c r="J115" s="62"/>
      <c r="K115" s="62" t="s">
        <v>25</v>
      </c>
      <c r="L115" s="62" t="s">
        <v>6334</v>
      </c>
      <c r="M115" s="62" t="s">
        <v>4207</v>
      </c>
      <c r="N115" s="62" t="s">
        <v>6334</v>
      </c>
      <c r="O115" s="62" t="s">
        <v>4207</v>
      </c>
      <c r="P115" s="63"/>
      <c r="Q115" s="63" t="s">
        <v>669</v>
      </c>
      <c r="R115" s="63"/>
      <c r="S115" s="63" t="s">
        <v>703</v>
      </c>
      <c r="T115" s="62" t="s">
        <v>4814</v>
      </c>
      <c r="U115" s="62" t="s">
        <v>4814</v>
      </c>
      <c r="V115" s="62" t="s">
        <v>4760</v>
      </c>
      <c r="W115" s="62" t="s">
        <v>6428</v>
      </c>
      <c r="X115" s="62" t="s">
        <v>4662</v>
      </c>
      <c r="Y115" s="62" t="s">
        <v>4662</v>
      </c>
      <c r="Z115" s="63" t="s">
        <v>25</v>
      </c>
      <c r="AA115" s="63" t="s">
        <v>25</v>
      </c>
      <c r="AB115" s="63" t="s">
        <v>25</v>
      </c>
      <c r="AC115" s="63" t="s">
        <v>2297</v>
      </c>
      <c r="AD115" s="63" t="s">
        <v>2297</v>
      </c>
      <c r="AE115" s="63" t="s">
        <v>2297</v>
      </c>
      <c r="AF115" s="63"/>
      <c r="AG115" s="63"/>
      <c r="AH115" s="63"/>
      <c r="AI115" s="63"/>
      <c r="AJ115" s="63" t="s">
        <v>3888</v>
      </c>
      <c r="AK115" s="63" t="s">
        <v>3888</v>
      </c>
      <c r="AL115" s="62" t="s">
        <v>6156</v>
      </c>
      <c r="AM115" s="63" t="s">
        <v>5266</v>
      </c>
      <c r="AN115" s="63" t="s">
        <v>5839</v>
      </c>
      <c r="AO115" s="63" t="s">
        <v>6881</v>
      </c>
      <c r="AP115" s="63" t="s">
        <v>5266</v>
      </c>
      <c r="AQ115" s="63"/>
      <c r="AR115" s="63" t="s">
        <v>6987</v>
      </c>
      <c r="AS115" s="63"/>
      <c r="AT115" s="63"/>
      <c r="AU115" s="63" t="s">
        <v>1496</v>
      </c>
      <c r="AV115" s="63" t="s">
        <v>1496</v>
      </c>
      <c r="AW115" s="63" t="s">
        <v>1266</v>
      </c>
      <c r="AX115" s="63" t="s">
        <v>1266</v>
      </c>
      <c r="AY115" s="63" t="s">
        <v>1266</v>
      </c>
      <c r="AZ115" s="63" t="s">
        <v>1266</v>
      </c>
      <c r="BA115" s="63" t="s">
        <v>1266</v>
      </c>
      <c r="BB115" s="63" t="s">
        <v>1266</v>
      </c>
      <c r="BC115" s="63" t="s">
        <v>1266</v>
      </c>
      <c r="BD115" s="63" t="s">
        <v>1266</v>
      </c>
      <c r="BE115" s="62"/>
      <c r="BF115" s="62" t="s">
        <v>751</v>
      </c>
      <c r="BG115" s="63" t="s">
        <v>4247</v>
      </c>
      <c r="BH115" s="62"/>
      <c r="BI115" s="62" t="s">
        <v>773</v>
      </c>
      <c r="BJ115" s="62" t="s">
        <v>773</v>
      </c>
      <c r="BK115" s="62" t="s">
        <v>4247</v>
      </c>
      <c r="BL115" s="63" t="s">
        <v>4247</v>
      </c>
      <c r="BM115" s="63" t="s">
        <v>4247</v>
      </c>
      <c r="BN115" s="62"/>
      <c r="BO115" s="63" t="s">
        <v>4247</v>
      </c>
      <c r="BP115" s="62" t="s">
        <v>825</v>
      </c>
      <c r="BQ115" s="62" t="s">
        <v>825</v>
      </c>
      <c r="BR115" s="62" t="s">
        <v>4247</v>
      </c>
      <c r="BS115" s="63" t="s">
        <v>4247</v>
      </c>
      <c r="BT115" s="62" t="s">
        <v>880</v>
      </c>
      <c r="BU115" s="62" t="s">
        <v>880</v>
      </c>
      <c r="BV115" s="62" t="s">
        <v>4247</v>
      </c>
      <c r="BW115" s="63" t="s">
        <v>4247</v>
      </c>
      <c r="BX115" s="63" t="s">
        <v>7228</v>
      </c>
      <c r="BY115" s="63" t="s">
        <v>4035</v>
      </c>
      <c r="BZ115" s="63" t="s">
        <v>4035</v>
      </c>
      <c r="CA115" s="63" t="s">
        <v>7228</v>
      </c>
      <c r="CB115" s="63" t="s">
        <v>4035</v>
      </c>
      <c r="CC115" s="63" t="s">
        <v>7228</v>
      </c>
      <c r="CD115" s="63" t="s">
        <v>4035</v>
      </c>
      <c r="CE115" s="62"/>
      <c r="CF115" s="64" t="s">
        <v>5074</v>
      </c>
      <c r="CG115" s="64" t="s">
        <v>5074</v>
      </c>
      <c r="CH115" s="64"/>
      <c r="CI115" s="64"/>
      <c r="CJ115" s="64"/>
      <c r="CK115" s="64" t="s">
        <v>4965</v>
      </c>
      <c r="CL115" s="64" t="s">
        <v>4965</v>
      </c>
      <c r="CM115" s="64" t="s">
        <v>4965</v>
      </c>
      <c r="CN115" s="63" t="s">
        <v>8049</v>
      </c>
      <c r="CO115" s="63" t="s">
        <v>8049</v>
      </c>
      <c r="CP115" s="64" t="s">
        <v>701</v>
      </c>
      <c r="CQ115" s="64" t="s">
        <v>701</v>
      </c>
      <c r="CR115" s="64" t="s">
        <v>701</v>
      </c>
      <c r="CS115" s="64"/>
      <c r="CT115" s="64" t="s">
        <v>935</v>
      </c>
      <c r="CU115" s="64" t="s">
        <v>935</v>
      </c>
      <c r="CV115" s="64" t="s">
        <v>3834</v>
      </c>
      <c r="CW115" s="65"/>
      <c r="CX115" s="64" t="s">
        <v>935</v>
      </c>
      <c r="CY115" s="64" t="s">
        <v>935</v>
      </c>
      <c r="CZ115" s="64" t="s">
        <v>3834</v>
      </c>
      <c r="DA115" s="62" t="s">
        <v>1456</v>
      </c>
      <c r="DB115" s="62"/>
      <c r="DC115" s="62" t="s">
        <v>1456</v>
      </c>
      <c r="DD115" s="62"/>
      <c r="DE115" s="62" t="s">
        <v>1456</v>
      </c>
      <c r="DF115" s="62" t="s">
        <v>1456</v>
      </c>
      <c r="DG115" s="62" t="s">
        <v>1456</v>
      </c>
      <c r="DH115" s="62" t="s">
        <v>1456</v>
      </c>
      <c r="DI115" s="62" t="s">
        <v>1496</v>
      </c>
      <c r="DJ115" s="62" t="s">
        <v>1496</v>
      </c>
      <c r="DK115" s="62" t="s">
        <v>1496</v>
      </c>
      <c r="DL115" s="62" t="s">
        <v>25</v>
      </c>
      <c r="DM115" s="62"/>
      <c r="DN115" s="62" t="s">
        <v>3535</v>
      </c>
      <c r="DO115" s="62" t="s">
        <v>3769</v>
      </c>
      <c r="DP115" s="62" t="s">
        <v>3769</v>
      </c>
      <c r="DQ115" s="62" t="s">
        <v>3129</v>
      </c>
      <c r="DR115" s="62"/>
      <c r="DS115" s="62"/>
      <c r="DT115" s="62"/>
      <c r="DU115" s="62"/>
      <c r="DV115" s="62" t="s">
        <v>985</v>
      </c>
      <c r="DW115" s="62" t="s">
        <v>985</v>
      </c>
      <c r="DX115" s="62" t="s">
        <v>985</v>
      </c>
      <c r="DY115" s="62" t="s">
        <v>985</v>
      </c>
      <c r="DZ115" s="62" t="s">
        <v>4590</v>
      </c>
      <c r="EA115" s="62" t="s">
        <v>4590</v>
      </c>
      <c r="EB115" s="62" t="s">
        <v>4590</v>
      </c>
      <c r="EC115" s="62" t="s">
        <v>4590</v>
      </c>
      <c r="ED115" s="62" t="s">
        <v>4590</v>
      </c>
      <c r="EE115" s="62" t="s">
        <v>4590</v>
      </c>
      <c r="EF115" s="62" t="s">
        <v>4590</v>
      </c>
      <c r="EG115" s="62" t="s">
        <v>4590</v>
      </c>
      <c r="EH115" s="62" t="s">
        <v>25</v>
      </c>
      <c r="EI115" s="62" t="s">
        <v>25</v>
      </c>
      <c r="EJ115" s="62" t="s">
        <v>25</v>
      </c>
      <c r="EK115" s="62" t="s">
        <v>25</v>
      </c>
      <c r="EL115" s="62" t="s">
        <v>25</v>
      </c>
      <c r="EM115" s="62" t="s">
        <v>25</v>
      </c>
      <c r="EN115" s="62" t="s">
        <v>25</v>
      </c>
      <c r="EO115" s="62" t="s">
        <v>25</v>
      </c>
      <c r="EP115" s="66" t="s">
        <v>8122</v>
      </c>
      <c r="EQ115" s="66" t="s">
        <v>3379</v>
      </c>
      <c r="ER115" s="66" t="s">
        <v>8122</v>
      </c>
      <c r="ES115" s="66" t="s">
        <v>3379</v>
      </c>
      <c r="ET115" s="66" t="s">
        <v>3379</v>
      </c>
      <c r="EU115" s="66" t="s">
        <v>3379</v>
      </c>
      <c r="EV115" s="66" t="s">
        <v>4371</v>
      </c>
      <c r="EW115" s="66" t="s">
        <v>4371</v>
      </c>
      <c r="EX115" s="66" t="s">
        <v>4371</v>
      </c>
      <c r="EY115" s="66" t="s">
        <v>4371</v>
      </c>
      <c r="EZ115" s="62" t="s">
        <v>622</v>
      </c>
      <c r="FA115" s="62" t="s">
        <v>622</v>
      </c>
      <c r="FB115" s="62" t="s">
        <v>3679</v>
      </c>
      <c r="FC115" s="62" t="s">
        <v>3679</v>
      </c>
      <c r="FD115" s="66"/>
      <c r="FE115" s="66" t="s">
        <v>3064</v>
      </c>
      <c r="FF115" s="66" t="s">
        <v>4447</v>
      </c>
      <c r="FG115" s="63" t="s">
        <v>3584</v>
      </c>
      <c r="FH115" s="62"/>
      <c r="FI115" s="63" t="s">
        <v>3584</v>
      </c>
      <c r="FJ115" s="62" t="s">
        <v>469</v>
      </c>
      <c r="FK115" s="62" t="s">
        <v>477</v>
      </c>
      <c r="FL115" s="63"/>
      <c r="FM115" s="63" t="s">
        <v>1128</v>
      </c>
      <c r="FN115" s="63" t="s">
        <v>1128</v>
      </c>
      <c r="FO115" s="63" t="s">
        <v>1128</v>
      </c>
      <c r="FP115" s="63" t="s">
        <v>1128</v>
      </c>
      <c r="FQ115" s="63" t="s">
        <v>1128</v>
      </c>
      <c r="FR115" s="63" t="s">
        <v>1128</v>
      </c>
      <c r="FS115" s="63" t="s">
        <v>3991</v>
      </c>
      <c r="FT115" s="63" t="s">
        <v>2593</v>
      </c>
      <c r="FU115" s="63" t="s">
        <v>2593</v>
      </c>
      <c r="FV115" s="63" t="s">
        <v>2593</v>
      </c>
      <c r="FW115" s="62"/>
      <c r="FX115" s="62" t="s">
        <v>1496</v>
      </c>
      <c r="FY115" s="62" t="s">
        <v>1496</v>
      </c>
      <c r="FZ115" s="62" t="s">
        <v>2748</v>
      </c>
      <c r="GA115" s="62" t="s">
        <v>1305</v>
      </c>
      <c r="GB115" s="62" t="s">
        <v>1072</v>
      </c>
      <c r="GC115" s="62" t="s">
        <v>1072</v>
      </c>
      <c r="GD115" s="62" t="s">
        <v>2826</v>
      </c>
      <c r="GE115" s="62" t="s">
        <v>2826</v>
      </c>
      <c r="GF115" s="62" t="s">
        <v>2826</v>
      </c>
      <c r="GG115" s="62" t="s">
        <v>2826</v>
      </c>
      <c r="GH115" s="62" t="s">
        <v>5164</v>
      </c>
      <c r="GI115" s="62" t="s">
        <v>5164</v>
      </c>
      <c r="GJ115" s="62"/>
      <c r="GK115" s="62"/>
      <c r="GL115" s="62" t="s">
        <v>1332</v>
      </c>
      <c r="GM115" s="62" t="s">
        <v>1332</v>
      </c>
      <c r="GN115" s="62" t="s">
        <v>1332</v>
      </c>
      <c r="GO115" s="62"/>
      <c r="GP115" s="62" t="s">
        <v>1648</v>
      </c>
      <c r="GQ115" s="62" t="s">
        <v>1268</v>
      </c>
      <c r="GR115" s="62"/>
      <c r="GS115" s="62"/>
      <c r="GT115" s="62" t="s">
        <v>1128</v>
      </c>
      <c r="GU115" s="62" t="s">
        <v>1128</v>
      </c>
      <c r="GV115" s="62" t="s">
        <v>1128</v>
      </c>
      <c r="GW115" s="62" t="s">
        <v>1128</v>
      </c>
      <c r="GX115" s="62" t="s">
        <v>3421</v>
      </c>
      <c r="GY115" s="62" t="s">
        <v>3421</v>
      </c>
      <c r="GZ115" s="62" t="s">
        <v>5631</v>
      </c>
      <c r="HA115" s="67"/>
      <c r="HB115" s="67"/>
      <c r="HC115" s="62" t="s">
        <v>1128</v>
      </c>
      <c r="HD115" s="62" t="s">
        <v>1128</v>
      </c>
      <c r="HE115" s="62" t="s">
        <v>1128</v>
      </c>
      <c r="HF115" s="62" t="s">
        <v>1128</v>
      </c>
      <c r="HG115" s="62" t="s">
        <v>5897</v>
      </c>
      <c r="HH115" s="62" t="s">
        <v>5897</v>
      </c>
      <c r="HI115" s="62" t="s">
        <v>1349</v>
      </c>
      <c r="HJ115" s="62" t="s">
        <v>1349</v>
      </c>
      <c r="HK115" s="62" t="s">
        <v>505</v>
      </c>
      <c r="HL115" s="62" t="s">
        <v>505</v>
      </c>
      <c r="HM115" s="62" t="s">
        <v>3325</v>
      </c>
    </row>
    <row r="116" spans="1:221" ht="22.5" customHeight="1">
      <c r="A116" s="44" t="s">
        <v>30</v>
      </c>
      <c r="B116" s="44"/>
      <c r="C116" s="47" t="s">
        <v>25</v>
      </c>
      <c r="D116" s="42" t="s">
        <v>4127</v>
      </c>
      <c r="E116" s="47" t="s">
        <v>25</v>
      </c>
      <c r="F116" s="47" t="s">
        <v>67</v>
      </c>
      <c r="G116" s="42" t="s">
        <v>6211</v>
      </c>
      <c r="H116" s="42" t="s">
        <v>4127</v>
      </c>
      <c r="I116" s="42" t="s">
        <v>6341</v>
      </c>
      <c r="J116" s="47" t="s">
        <v>261</v>
      </c>
      <c r="K116" s="47" t="s">
        <v>1637</v>
      </c>
      <c r="L116" s="42" t="s">
        <v>6339</v>
      </c>
      <c r="M116" s="47" t="s">
        <v>4204</v>
      </c>
      <c r="N116" s="42" t="s">
        <v>6338</v>
      </c>
      <c r="O116" s="47" t="s">
        <v>1637</v>
      </c>
      <c r="P116" s="47" t="s">
        <v>25</v>
      </c>
      <c r="Q116" s="47" t="s">
        <v>25</v>
      </c>
      <c r="R116" s="42" t="s">
        <v>87</v>
      </c>
      <c r="S116" s="42" t="s">
        <v>87</v>
      </c>
      <c r="T116" s="42" t="s">
        <v>25</v>
      </c>
      <c r="U116" s="42" t="s">
        <v>25</v>
      </c>
      <c r="V116" s="47" t="s">
        <v>155</v>
      </c>
      <c r="W116" s="47" t="s">
        <v>155</v>
      </c>
      <c r="X116" s="42" t="s">
        <v>67</v>
      </c>
      <c r="Y116" s="42" t="s">
        <v>67</v>
      </c>
      <c r="Z116" s="42" t="s">
        <v>25</v>
      </c>
      <c r="AA116" s="42" t="s">
        <v>93</v>
      </c>
      <c r="AB116" s="42" t="s">
        <v>232</v>
      </c>
      <c r="AC116" s="42" t="s">
        <v>25</v>
      </c>
      <c r="AD116" s="42" t="s">
        <v>116</v>
      </c>
      <c r="AE116" s="42" t="s">
        <v>410</v>
      </c>
      <c r="AF116" s="42" t="s">
        <v>29</v>
      </c>
      <c r="AG116" s="47" t="s">
        <v>67</v>
      </c>
      <c r="AH116" s="47" t="s">
        <v>67</v>
      </c>
      <c r="AI116" s="42" t="s">
        <v>67</v>
      </c>
      <c r="AJ116" s="47" t="s">
        <v>90</v>
      </c>
      <c r="AK116" s="47" t="s">
        <v>90</v>
      </c>
      <c r="AL116" s="47" t="s">
        <v>67</v>
      </c>
      <c r="AM116" s="199" t="s">
        <v>84</v>
      </c>
      <c r="AN116" s="199" t="s">
        <v>4128</v>
      </c>
      <c r="AO116" s="221" t="s">
        <v>6882</v>
      </c>
      <c r="AP116" s="199" t="s">
        <v>84</v>
      </c>
      <c r="AQ116" s="199" t="s">
        <v>4128</v>
      </c>
      <c r="AR116" s="42" t="s">
        <v>91</v>
      </c>
      <c r="AS116" s="42" t="s">
        <v>93</v>
      </c>
      <c r="AT116" s="42" t="s">
        <v>25</v>
      </c>
      <c r="AU116" s="42" t="s">
        <v>25</v>
      </c>
      <c r="AV116" s="47" t="s">
        <v>563</v>
      </c>
      <c r="AW116" s="47" t="s">
        <v>93</v>
      </c>
      <c r="AX116" s="47" t="s">
        <v>93</v>
      </c>
      <c r="AY116" s="47" t="s">
        <v>0</v>
      </c>
      <c r="AZ116" s="47" t="s">
        <v>0</v>
      </c>
      <c r="BA116" s="47" t="s">
        <v>0</v>
      </c>
      <c r="BB116" s="47" t="s">
        <v>93</v>
      </c>
      <c r="BC116" s="47" t="s">
        <v>93</v>
      </c>
      <c r="BD116" s="47" t="s">
        <v>93</v>
      </c>
      <c r="BE116" s="47" t="s">
        <v>130</v>
      </c>
      <c r="BF116" s="47" t="s">
        <v>130</v>
      </c>
      <c r="BG116" s="47" t="s">
        <v>0</v>
      </c>
      <c r="BH116" s="47" t="s">
        <v>0</v>
      </c>
      <c r="BI116" s="47" t="s">
        <v>0</v>
      </c>
      <c r="BJ116" s="47" t="s">
        <v>0</v>
      </c>
      <c r="BK116" s="47" t="s">
        <v>0</v>
      </c>
      <c r="BL116" s="47" t="s">
        <v>0</v>
      </c>
      <c r="BM116" s="47" t="s">
        <v>67</v>
      </c>
      <c r="BN116" s="47" t="s">
        <v>90</v>
      </c>
      <c r="BO116" s="47" t="s">
        <v>90</v>
      </c>
      <c r="BP116" s="47" t="s">
        <v>90</v>
      </c>
      <c r="BQ116" s="47" t="s">
        <v>90</v>
      </c>
      <c r="BR116" s="47" t="s">
        <v>90</v>
      </c>
      <c r="BS116" s="47" t="s">
        <v>90</v>
      </c>
      <c r="BT116" s="47" t="s">
        <v>93</v>
      </c>
      <c r="BU116" s="47" t="s">
        <v>93</v>
      </c>
      <c r="BV116" s="47" t="s">
        <v>67</v>
      </c>
      <c r="BW116" s="47" t="s">
        <v>67</v>
      </c>
      <c r="BX116" s="42" t="s">
        <v>3746</v>
      </c>
      <c r="BY116" s="42" t="s">
        <v>3746</v>
      </c>
      <c r="BZ116" s="42" t="s">
        <v>3746</v>
      </c>
      <c r="CA116" s="47" t="s">
        <v>67</v>
      </c>
      <c r="CB116" s="42" t="s">
        <v>67</v>
      </c>
      <c r="CC116" s="42" t="s">
        <v>1693</v>
      </c>
      <c r="CD116" s="42" t="s">
        <v>4119</v>
      </c>
      <c r="CE116" s="42" t="s">
        <v>351</v>
      </c>
      <c r="CF116" s="29" t="s">
        <v>142</v>
      </c>
      <c r="CG116" s="29" t="s">
        <v>323</v>
      </c>
      <c r="CH116" s="29" t="s">
        <v>90</v>
      </c>
      <c r="CI116" s="29" t="s">
        <v>90</v>
      </c>
      <c r="CJ116" s="29" t="s">
        <v>246</v>
      </c>
      <c r="CK116" s="29" t="s">
        <v>142</v>
      </c>
      <c r="CL116" s="29" t="s">
        <v>5130</v>
      </c>
      <c r="CM116" s="29" t="s">
        <v>67</v>
      </c>
      <c r="CN116" s="42" t="s">
        <v>25</v>
      </c>
      <c r="CO116" s="47" t="s">
        <v>5590</v>
      </c>
      <c r="CP116" s="29" t="s">
        <v>1551</v>
      </c>
      <c r="CQ116" s="29" t="s">
        <v>3336</v>
      </c>
      <c r="CR116" s="29" t="s">
        <v>93</v>
      </c>
      <c r="CS116" s="29" t="s">
        <v>25</v>
      </c>
      <c r="CT116" s="29" t="s">
        <v>25</v>
      </c>
      <c r="CU116" s="29" t="s">
        <v>25</v>
      </c>
      <c r="CV116" s="29" t="s">
        <v>25</v>
      </c>
      <c r="CW116" s="35" t="s">
        <v>90</v>
      </c>
      <c r="CX116" s="48" t="s">
        <v>90</v>
      </c>
      <c r="CY116" s="48" t="s">
        <v>90</v>
      </c>
      <c r="CZ116" s="48" t="s">
        <v>67</v>
      </c>
      <c r="DA116" s="47" t="s">
        <v>67</v>
      </c>
      <c r="DB116" s="47" t="s">
        <v>138</v>
      </c>
      <c r="DC116" s="47" t="s">
        <v>0</v>
      </c>
      <c r="DD116" s="47" t="s">
        <v>139</v>
      </c>
      <c r="DE116" s="47" t="s">
        <v>155</v>
      </c>
      <c r="DF116" s="47" t="s">
        <v>67</v>
      </c>
      <c r="DG116" s="47" t="s">
        <v>67</v>
      </c>
      <c r="DH116" s="47" t="s">
        <v>67</v>
      </c>
      <c r="DI116" s="42" t="s">
        <v>1863</v>
      </c>
      <c r="DJ116" s="42" t="s">
        <v>1693</v>
      </c>
      <c r="DK116" s="42" t="s">
        <v>124</v>
      </c>
      <c r="DL116" s="42" t="s">
        <v>3579</v>
      </c>
      <c r="DM116" s="42" t="s">
        <v>355</v>
      </c>
      <c r="DN116" s="42" t="s">
        <v>355</v>
      </c>
      <c r="DO116" s="42" t="s">
        <v>90</v>
      </c>
      <c r="DP116" s="42" t="s">
        <v>91</v>
      </c>
      <c r="DQ116" s="47" t="s">
        <v>25</v>
      </c>
      <c r="DR116" s="47" t="s">
        <v>124</v>
      </c>
      <c r="DS116" s="47" t="s">
        <v>124</v>
      </c>
      <c r="DT116" s="47" t="s">
        <v>91</v>
      </c>
      <c r="DU116" s="47" t="s">
        <v>91</v>
      </c>
      <c r="DV116" s="47" t="s">
        <v>91</v>
      </c>
      <c r="DW116" s="47" t="s">
        <v>91</v>
      </c>
      <c r="DX116" s="47" t="s">
        <v>91</v>
      </c>
      <c r="DY116" s="47" t="s">
        <v>91</v>
      </c>
      <c r="DZ116" s="47" t="s">
        <v>91</v>
      </c>
      <c r="EA116" s="47" t="s">
        <v>91</v>
      </c>
      <c r="EB116" s="47" t="s">
        <v>91</v>
      </c>
      <c r="EC116" s="47" t="s">
        <v>91</v>
      </c>
      <c r="ED116" s="47" t="s">
        <v>91</v>
      </c>
      <c r="EE116" s="47" t="s">
        <v>91</v>
      </c>
      <c r="EF116" s="47" t="s">
        <v>91</v>
      </c>
      <c r="EG116" s="47" t="s">
        <v>91</v>
      </c>
      <c r="EH116" s="42" t="s">
        <v>91</v>
      </c>
      <c r="EI116" s="42" t="s">
        <v>91</v>
      </c>
      <c r="EJ116" s="42" t="s">
        <v>91</v>
      </c>
      <c r="EK116" s="42" t="s">
        <v>6110</v>
      </c>
      <c r="EL116" s="42" t="s">
        <v>67</v>
      </c>
      <c r="EM116" s="42" t="s">
        <v>67</v>
      </c>
      <c r="EN116" s="42" t="s">
        <v>67</v>
      </c>
      <c r="EO116" s="42" t="s">
        <v>6110</v>
      </c>
      <c r="EP116" s="47" t="s">
        <v>67</v>
      </c>
      <c r="EQ116" s="47" t="s">
        <v>67</v>
      </c>
      <c r="ER116" s="47" t="s">
        <v>67</v>
      </c>
      <c r="ES116" s="47" t="s">
        <v>67</v>
      </c>
      <c r="ET116" s="47" t="s">
        <v>67</v>
      </c>
      <c r="EU116" s="47" t="s">
        <v>67</v>
      </c>
      <c r="EV116" s="47" t="s">
        <v>67</v>
      </c>
      <c r="EW116" s="47" t="s">
        <v>67</v>
      </c>
      <c r="EX116" s="47" t="s">
        <v>67</v>
      </c>
      <c r="EY116" s="47" t="s">
        <v>67</v>
      </c>
      <c r="EZ116" s="47" t="s">
        <v>0</v>
      </c>
      <c r="FA116" s="47" t="s">
        <v>25</v>
      </c>
      <c r="FB116" s="47" t="s">
        <v>103</v>
      </c>
      <c r="FC116" s="47" t="s">
        <v>25</v>
      </c>
      <c r="FD116" s="47" t="s">
        <v>67</v>
      </c>
      <c r="FE116" s="47" t="s">
        <v>67</v>
      </c>
      <c r="FF116" s="47" t="s">
        <v>67</v>
      </c>
      <c r="FG116" s="42" t="s">
        <v>25</v>
      </c>
      <c r="FH116" s="47" t="s">
        <v>25</v>
      </c>
      <c r="FI116" s="42" t="s">
        <v>25</v>
      </c>
      <c r="FJ116" s="47" t="s">
        <v>25</v>
      </c>
      <c r="FK116" s="47" t="s">
        <v>25</v>
      </c>
      <c r="FL116" s="42" t="s">
        <v>55</v>
      </c>
      <c r="FM116" s="42" t="s">
        <v>2483</v>
      </c>
      <c r="FN116" s="42" t="s">
        <v>7409</v>
      </c>
      <c r="FO116" s="42" t="s">
        <v>7743</v>
      </c>
      <c r="FP116" s="42" t="s">
        <v>7743</v>
      </c>
      <c r="FQ116" s="42" t="s">
        <v>7743</v>
      </c>
      <c r="FR116" s="42" t="s">
        <v>7743</v>
      </c>
      <c r="FS116" s="42" t="s">
        <v>2375</v>
      </c>
      <c r="FT116" s="42" t="s">
        <v>1179</v>
      </c>
      <c r="FU116" s="42" t="s">
        <v>5749</v>
      </c>
      <c r="FV116" s="42" t="s">
        <v>67</v>
      </c>
      <c r="FW116" s="42" t="s">
        <v>288</v>
      </c>
      <c r="FX116" s="42" t="s">
        <v>288</v>
      </c>
      <c r="FY116" s="42" t="s">
        <v>67</v>
      </c>
      <c r="FZ116" s="47" t="s">
        <v>5760</v>
      </c>
      <c r="GA116" s="42" t="s">
        <v>25</v>
      </c>
      <c r="GB116" s="47" t="s">
        <v>155</v>
      </c>
      <c r="GC116" s="47" t="s">
        <v>261</v>
      </c>
      <c r="GD116" s="42" t="s">
        <v>25</v>
      </c>
      <c r="GE116" s="42" t="s">
        <v>1103</v>
      </c>
      <c r="GF116" s="42" t="s">
        <v>25</v>
      </c>
      <c r="GG116" s="42" t="s">
        <v>1103</v>
      </c>
      <c r="GH116" s="42" t="s">
        <v>25</v>
      </c>
      <c r="GI116" s="42" t="s">
        <v>3806</v>
      </c>
      <c r="GJ116" s="42" t="s">
        <v>25</v>
      </c>
      <c r="GK116" s="42" t="s">
        <v>315</v>
      </c>
      <c r="GL116" s="42" t="s">
        <v>91</v>
      </c>
      <c r="GM116" s="42" t="s">
        <v>25</v>
      </c>
      <c r="GN116" s="42" t="s">
        <v>103</v>
      </c>
      <c r="GO116" s="42" t="s">
        <v>90</v>
      </c>
      <c r="GP116" s="42" t="s">
        <v>170</v>
      </c>
      <c r="GQ116" s="42" t="s">
        <v>133</v>
      </c>
      <c r="GR116" s="42" t="s">
        <v>67</v>
      </c>
      <c r="GS116" s="42" t="s">
        <v>67</v>
      </c>
      <c r="GT116" s="42" t="s">
        <v>67</v>
      </c>
      <c r="GU116" s="42" t="s">
        <v>67</v>
      </c>
      <c r="GV116" s="42" t="s">
        <v>67</v>
      </c>
      <c r="GW116" s="42" t="s">
        <v>67</v>
      </c>
      <c r="GX116" s="42" t="s">
        <v>139</v>
      </c>
      <c r="GY116" s="42" t="s">
        <v>124</v>
      </c>
      <c r="GZ116" s="42" t="s">
        <v>5901</v>
      </c>
      <c r="HA116" s="47" t="s">
        <v>67</v>
      </c>
      <c r="HB116" s="47" t="s">
        <v>67</v>
      </c>
      <c r="HC116" s="47" t="s">
        <v>67</v>
      </c>
      <c r="HD116" s="47" t="s">
        <v>67</v>
      </c>
      <c r="HE116" s="47" t="s">
        <v>67</v>
      </c>
      <c r="HF116" s="47" t="s">
        <v>67</v>
      </c>
      <c r="HG116" s="42" t="s">
        <v>67</v>
      </c>
      <c r="HH116" s="42" t="s">
        <v>67</v>
      </c>
      <c r="HI116" s="47" t="s">
        <v>0</v>
      </c>
      <c r="HJ116" s="47" t="s">
        <v>124</v>
      </c>
      <c r="HK116" s="47" t="s">
        <v>90</v>
      </c>
      <c r="HL116" s="47" t="s">
        <v>67</v>
      </c>
      <c r="HM116" s="42" t="s">
        <v>87</v>
      </c>
    </row>
    <row r="117" spans="1:221" ht="11.25" customHeight="1">
      <c r="A117" s="86" t="s">
        <v>435</v>
      </c>
      <c r="B117" s="86"/>
      <c r="C117" s="63" t="s">
        <v>25</v>
      </c>
      <c r="D117" s="62" t="s">
        <v>5515</v>
      </c>
      <c r="E117" s="63" t="s">
        <v>25</v>
      </c>
      <c r="F117" s="62" t="s">
        <v>6210</v>
      </c>
      <c r="G117" s="62" t="s">
        <v>6210</v>
      </c>
      <c r="H117" s="62" t="s">
        <v>5515</v>
      </c>
      <c r="I117" s="62"/>
      <c r="J117" s="62"/>
      <c r="K117" s="62" t="s">
        <v>1636</v>
      </c>
      <c r="L117" s="62" t="s">
        <v>6340</v>
      </c>
      <c r="M117" s="62" t="s">
        <v>1636</v>
      </c>
      <c r="N117" s="62" t="s">
        <v>6340</v>
      </c>
      <c r="O117" s="62" t="s">
        <v>1636</v>
      </c>
      <c r="P117" s="63"/>
      <c r="Q117" s="63" t="s">
        <v>25</v>
      </c>
      <c r="R117" s="63"/>
      <c r="S117" s="63" t="s">
        <v>726</v>
      </c>
      <c r="T117" s="62" t="s">
        <v>4721</v>
      </c>
      <c r="U117" s="62" t="s">
        <v>25</v>
      </c>
      <c r="V117" s="62" t="s">
        <v>4758</v>
      </c>
      <c r="W117" s="62" t="s">
        <v>4758</v>
      </c>
      <c r="X117" s="62" t="s">
        <v>4689</v>
      </c>
      <c r="Y117" s="62" t="s">
        <v>4689</v>
      </c>
      <c r="Z117" s="63" t="s">
        <v>25</v>
      </c>
      <c r="AA117" s="63" t="s">
        <v>1748</v>
      </c>
      <c r="AB117" s="63" t="s">
        <v>1748</v>
      </c>
      <c r="AC117" s="63" t="s">
        <v>2347</v>
      </c>
      <c r="AD117" s="63" t="s">
        <v>2347</v>
      </c>
      <c r="AE117" s="63" t="s">
        <v>2347</v>
      </c>
      <c r="AF117" s="63"/>
      <c r="AG117" s="63"/>
      <c r="AH117" s="63"/>
      <c r="AI117" s="200"/>
      <c r="AJ117" s="63" t="s">
        <v>3944</v>
      </c>
      <c r="AK117" s="63" t="s">
        <v>3944</v>
      </c>
      <c r="AL117" s="62" t="s">
        <v>6210</v>
      </c>
      <c r="AM117" s="62" t="s">
        <v>5268</v>
      </c>
      <c r="AN117" s="63" t="s">
        <v>5840</v>
      </c>
      <c r="AO117" s="63" t="s">
        <v>6883</v>
      </c>
      <c r="AP117" s="62" t="s">
        <v>5268</v>
      </c>
      <c r="AQ117" s="62" t="s">
        <v>1113</v>
      </c>
      <c r="AR117" s="63" t="s">
        <v>6989</v>
      </c>
      <c r="AS117" s="63"/>
      <c r="AT117" s="63"/>
      <c r="AU117" s="63" t="s">
        <v>3364</v>
      </c>
      <c r="AV117" s="63" t="s">
        <v>3370</v>
      </c>
      <c r="AW117" s="63" t="s">
        <v>7071</v>
      </c>
      <c r="AX117" s="63" t="s">
        <v>7071</v>
      </c>
      <c r="AY117" s="63" t="s">
        <v>1263</v>
      </c>
      <c r="AZ117" s="63" t="s">
        <v>1263</v>
      </c>
      <c r="BA117" s="63" t="s">
        <v>1263</v>
      </c>
      <c r="BB117" s="63" t="s">
        <v>1263</v>
      </c>
      <c r="BC117" s="63" t="s">
        <v>1263</v>
      </c>
      <c r="BD117" s="63" t="s">
        <v>1263</v>
      </c>
      <c r="BE117" s="62"/>
      <c r="BF117" s="62" t="s">
        <v>765</v>
      </c>
      <c r="BG117" s="63" t="s">
        <v>4279</v>
      </c>
      <c r="BH117" s="62"/>
      <c r="BI117" s="62" t="s">
        <v>800</v>
      </c>
      <c r="BJ117" s="62" t="s">
        <v>800</v>
      </c>
      <c r="BK117" s="62" t="s">
        <v>4279</v>
      </c>
      <c r="BL117" s="63" t="s">
        <v>4279</v>
      </c>
      <c r="BM117" s="63" t="s">
        <v>4279</v>
      </c>
      <c r="BN117" s="62"/>
      <c r="BO117" s="63" t="s">
        <v>4279</v>
      </c>
      <c r="BP117" s="62" t="s">
        <v>848</v>
      </c>
      <c r="BQ117" s="62" t="s">
        <v>848</v>
      </c>
      <c r="BR117" s="62" t="s">
        <v>4279</v>
      </c>
      <c r="BS117" s="63" t="s">
        <v>4279</v>
      </c>
      <c r="BT117" s="62" t="s">
        <v>904</v>
      </c>
      <c r="BU117" s="62" t="s">
        <v>904</v>
      </c>
      <c r="BV117" s="62" t="s">
        <v>4279</v>
      </c>
      <c r="BW117" s="63" t="s">
        <v>4279</v>
      </c>
      <c r="BX117" s="63" t="s">
        <v>7231</v>
      </c>
      <c r="BY117" s="63" t="s">
        <v>4087</v>
      </c>
      <c r="BZ117" s="63" t="s">
        <v>4087</v>
      </c>
      <c r="CA117" s="63" t="s">
        <v>7295</v>
      </c>
      <c r="CB117" s="63" t="s">
        <v>4103</v>
      </c>
      <c r="CC117" s="63" t="s">
        <v>7231</v>
      </c>
      <c r="CD117" s="63" t="s">
        <v>4086</v>
      </c>
      <c r="CE117" s="62"/>
      <c r="CF117" s="64" t="s">
        <v>5076</v>
      </c>
      <c r="CG117" s="64" t="s">
        <v>5077</v>
      </c>
      <c r="CH117" s="64"/>
      <c r="CI117" s="64"/>
      <c r="CJ117" s="64"/>
      <c r="CK117" s="64" t="s">
        <v>4969</v>
      </c>
      <c r="CL117" s="64" t="s">
        <v>4590</v>
      </c>
      <c r="CM117" s="64" t="s">
        <v>4969</v>
      </c>
      <c r="CN117" s="63" t="s">
        <v>25</v>
      </c>
      <c r="CO117" s="63" t="s">
        <v>8015</v>
      </c>
      <c r="CP117" s="64" t="s">
        <v>1568</v>
      </c>
      <c r="CQ117" s="64" t="s">
        <v>1568</v>
      </c>
      <c r="CR117" s="64" t="s">
        <v>1568</v>
      </c>
      <c r="CS117" s="64"/>
      <c r="CT117" s="64" t="s">
        <v>25</v>
      </c>
      <c r="CU117" s="64" t="s">
        <v>25</v>
      </c>
      <c r="CV117" s="64" t="s">
        <v>25</v>
      </c>
      <c r="CW117" s="65"/>
      <c r="CX117" s="64" t="s">
        <v>971</v>
      </c>
      <c r="CY117" s="64" t="s">
        <v>971</v>
      </c>
      <c r="CZ117" s="64" t="s">
        <v>3817</v>
      </c>
      <c r="DA117" s="62" t="s">
        <v>1434</v>
      </c>
      <c r="DB117" s="62"/>
      <c r="DC117" s="62" t="s">
        <v>1434</v>
      </c>
      <c r="DD117" s="62"/>
      <c r="DE117" s="62" t="s">
        <v>1472</v>
      </c>
      <c r="DF117" s="62" t="s">
        <v>1434</v>
      </c>
      <c r="DG117" s="62" t="s">
        <v>1480</v>
      </c>
      <c r="DH117" s="62" t="s">
        <v>1434</v>
      </c>
      <c r="DI117" s="62" t="s">
        <v>1862</v>
      </c>
      <c r="DJ117" s="62" t="s">
        <v>1852</v>
      </c>
      <c r="DK117" s="62" t="s">
        <v>1836</v>
      </c>
      <c r="DL117" s="62" t="s">
        <v>25</v>
      </c>
      <c r="DM117" s="62"/>
      <c r="DN117" s="62" t="s">
        <v>3563</v>
      </c>
      <c r="DO117" s="62" t="s">
        <v>2456</v>
      </c>
      <c r="DP117" s="62" t="s">
        <v>2456</v>
      </c>
      <c r="DQ117" s="62" t="s">
        <v>25</v>
      </c>
      <c r="DR117" s="62"/>
      <c r="DS117" s="62"/>
      <c r="DT117" s="62"/>
      <c r="DU117" s="62"/>
      <c r="DV117" s="62" t="s">
        <v>1026</v>
      </c>
      <c r="DW117" s="62" t="s">
        <v>1026</v>
      </c>
      <c r="DX117" s="62" t="s">
        <v>1026</v>
      </c>
      <c r="DY117" s="62" t="s">
        <v>1026</v>
      </c>
      <c r="DZ117" s="62" t="s">
        <v>1026</v>
      </c>
      <c r="EA117" s="62" t="s">
        <v>1026</v>
      </c>
      <c r="EB117" s="62" t="s">
        <v>1026</v>
      </c>
      <c r="EC117" s="62" t="s">
        <v>1026</v>
      </c>
      <c r="ED117" s="62" t="s">
        <v>1026</v>
      </c>
      <c r="EE117" s="62" t="s">
        <v>1026</v>
      </c>
      <c r="EF117" s="62" t="s">
        <v>1026</v>
      </c>
      <c r="EG117" s="62" t="s">
        <v>1026</v>
      </c>
      <c r="EH117" s="62" t="s">
        <v>6040</v>
      </c>
      <c r="EI117" s="62" t="s">
        <v>6040</v>
      </c>
      <c r="EJ117" s="62" t="s">
        <v>6040</v>
      </c>
      <c r="EK117" s="62" t="s">
        <v>6111</v>
      </c>
      <c r="EL117" s="62" t="s">
        <v>6040</v>
      </c>
      <c r="EM117" s="62" t="s">
        <v>6040</v>
      </c>
      <c r="EN117" s="62" t="s">
        <v>6040</v>
      </c>
      <c r="EO117" s="62" t="s">
        <v>6111</v>
      </c>
      <c r="EP117" s="66" t="s">
        <v>8124</v>
      </c>
      <c r="EQ117" s="66"/>
      <c r="ER117" s="66" t="s">
        <v>8124</v>
      </c>
      <c r="ES117" s="66"/>
      <c r="ET117" s="66" t="s">
        <v>3408</v>
      </c>
      <c r="EU117" s="66" t="s">
        <v>3408</v>
      </c>
      <c r="EV117" s="66" t="s">
        <v>4349</v>
      </c>
      <c r="EW117" s="66" t="s">
        <v>4349</v>
      </c>
      <c r="EX117" s="66" t="s">
        <v>4349</v>
      </c>
      <c r="EY117" s="66" t="s">
        <v>4349</v>
      </c>
      <c r="EZ117" s="62" t="s">
        <v>573</v>
      </c>
      <c r="FA117" s="62" t="s">
        <v>25</v>
      </c>
      <c r="FB117" s="62" t="s">
        <v>3681</v>
      </c>
      <c r="FC117" s="62" t="s">
        <v>25</v>
      </c>
      <c r="FD117" s="66"/>
      <c r="FE117" s="66" t="s">
        <v>3069</v>
      </c>
      <c r="FF117" s="66" t="s">
        <v>3069</v>
      </c>
      <c r="FG117" s="63" t="s">
        <v>25</v>
      </c>
      <c r="FH117" s="62"/>
      <c r="FI117" s="63" t="s">
        <v>25</v>
      </c>
      <c r="FJ117" s="62"/>
      <c r="FK117" s="62" t="s">
        <v>25</v>
      </c>
      <c r="FL117" s="63"/>
      <c r="FM117" s="63" t="s">
        <v>2482</v>
      </c>
      <c r="FN117" s="63" t="s">
        <v>2484</v>
      </c>
      <c r="FO117" s="63" t="s">
        <v>7744</v>
      </c>
      <c r="FP117" s="63" t="s">
        <v>2957</v>
      </c>
      <c r="FQ117" s="63" t="s">
        <v>7744</v>
      </c>
      <c r="FR117" s="63" t="s">
        <v>2957</v>
      </c>
      <c r="FS117" s="63" t="s">
        <v>3979</v>
      </c>
      <c r="FT117" s="63" t="s">
        <v>2581</v>
      </c>
      <c r="FU117" s="63" t="s">
        <v>2582</v>
      </c>
      <c r="FV117" s="63" t="s">
        <v>1175</v>
      </c>
      <c r="FW117" s="62"/>
      <c r="FX117" s="62" t="s">
        <v>1545</v>
      </c>
      <c r="FY117" s="62" t="s">
        <v>1528</v>
      </c>
      <c r="FZ117" s="62" t="s">
        <v>2705</v>
      </c>
      <c r="GA117" s="62" t="s">
        <v>25</v>
      </c>
      <c r="GB117" s="62" t="s">
        <v>1057</v>
      </c>
      <c r="GC117" s="62" t="s">
        <v>1114</v>
      </c>
      <c r="GD117" s="62" t="s">
        <v>25</v>
      </c>
      <c r="GE117" s="62" t="s">
        <v>2827</v>
      </c>
      <c r="GF117" s="62" t="s">
        <v>25</v>
      </c>
      <c r="GG117" s="62" t="s">
        <v>2827</v>
      </c>
      <c r="GH117" s="62" t="s">
        <v>25</v>
      </c>
      <c r="GI117" s="62" t="s">
        <v>5164</v>
      </c>
      <c r="GJ117" s="62"/>
      <c r="GK117" s="62"/>
      <c r="GL117" s="62" t="s">
        <v>1382</v>
      </c>
      <c r="GM117" s="62" t="s">
        <v>25</v>
      </c>
      <c r="GN117" s="62" t="s">
        <v>25</v>
      </c>
      <c r="GO117" s="62"/>
      <c r="GP117" s="62" t="s">
        <v>1684</v>
      </c>
      <c r="GQ117" s="62" t="s">
        <v>1276</v>
      </c>
      <c r="GR117" s="62"/>
      <c r="GS117" s="62"/>
      <c r="GT117" s="62" t="s">
        <v>1167</v>
      </c>
      <c r="GU117" s="62" t="s">
        <v>1204</v>
      </c>
      <c r="GV117" s="62" t="s">
        <v>1204</v>
      </c>
      <c r="GW117" s="62" t="s">
        <v>1167</v>
      </c>
      <c r="GX117" s="62" t="s">
        <v>3470</v>
      </c>
      <c r="GY117" s="62" t="s">
        <v>3473</v>
      </c>
      <c r="GZ117" s="62" t="s">
        <v>5632</v>
      </c>
      <c r="HA117" s="67"/>
      <c r="HB117" s="67"/>
      <c r="HC117" s="62" t="s">
        <v>2480</v>
      </c>
      <c r="HD117" s="62" t="s">
        <v>2480</v>
      </c>
      <c r="HE117" s="62" t="s">
        <v>2480</v>
      </c>
      <c r="HF117" s="62" t="s">
        <v>2480</v>
      </c>
      <c r="HG117" s="62" t="s">
        <v>5902</v>
      </c>
      <c r="HH117" s="62" t="s">
        <v>5902</v>
      </c>
      <c r="HI117" s="62" t="s">
        <v>3240</v>
      </c>
      <c r="HJ117" s="62" t="s">
        <v>3240</v>
      </c>
      <c r="HK117" s="62" t="s">
        <v>546</v>
      </c>
      <c r="HL117" s="66" t="s">
        <v>1594</v>
      </c>
      <c r="HM117" s="62" t="s">
        <v>3298</v>
      </c>
    </row>
    <row r="118" spans="1:221" ht="22.5" customHeight="1">
      <c r="A118" s="44" t="s">
        <v>5</v>
      </c>
      <c r="B118" s="44"/>
      <c r="C118" s="42" t="s">
        <v>67</v>
      </c>
      <c r="D118" s="42" t="s">
        <v>67</v>
      </c>
      <c r="E118" s="42" t="s">
        <v>5903</v>
      </c>
      <c r="F118" s="42" t="s">
        <v>5903</v>
      </c>
      <c r="G118" s="42" t="s">
        <v>5903</v>
      </c>
      <c r="H118" s="42" t="s">
        <v>67</v>
      </c>
      <c r="I118" s="42" t="s">
        <v>6342</v>
      </c>
      <c r="J118" s="47" t="s">
        <v>25</v>
      </c>
      <c r="K118" s="47" t="s">
        <v>25</v>
      </c>
      <c r="L118" s="42" t="s">
        <v>6342</v>
      </c>
      <c r="M118" s="47" t="s">
        <v>25</v>
      </c>
      <c r="N118" s="42" t="s">
        <v>6342</v>
      </c>
      <c r="O118" s="47" t="s">
        <v>25</v>
      </c>
      <c r="P118" s="47" t="s">
        <v>67</v>
      </c>
      <c r="Q118" s="42" t="s">
        <v>702</v>
      </c>
      <c r="R118" s="47" t="s">
        <v>67</v>
      </c>
      <c r="S118" s="47" t="s">
        <v>67</v>
      </c>
      <c r="T118" s="47" t="s">
        <v>67</v>
      </c>
      <c r="U118" s="47" t="s">
        <v>67</v>
      </c>
      <c r="V118" s="42" t="s">
        <v>248</v>
      </c>
      <c r="W118" s="42" t="s">
        <v>248</v>
      </c>
      <c r="X118" s="47" t="s">
        <v>67</v>
      </c>
      <c r="Y118" s="47" t="s">
        <v>67</v>
      </c>
      <c r="Z118" s="47" t="s">
        <v>67</v>
      </c>
      <c r="AA118" s="47" t="s">
        <v>67</v>
      </c>
      <c r="AB118" s="47" t="s">
        <v>67</v>
      </c>
      <c r="AC118" s="47" t="s">
        <v>67</v>
      </c>
      <c r="AD118" s="47" t="s">
        <v>67</v>
      </c>
      <c r="AE118" s="47" t="s">
        <v>67</v>
      </c>
      <c r="AF118" s="47" t="s">
        <v>67</v>
      </c>
      <c r="AG118" s="47" t="s">
        <v>67</v>
      </c>
      <c r="AH118" s="47" t="s">
        <v>67</v>
      </c>
      <c r="AI118" s="42" t="s">
        <v>67</v>
      </c>
      <c r="AJ118" s="47" t="s">
        <v>67</v>
      </c>
      <c r="AK118" s="47" t="s">
        <v>67</v>
      </c>
      <c r="AL118" s="42" t="s">
        <v>5903</v>
      </c>
      <c r="AM118" s="47" t="s">
        <v>84</v>
      </c>
      <c r="AN118" s="42" t="s">
        <v>67</v>
      </c>
      <c r="AO118" s="47" t="s">
        <v>67</v>
      </c>
      <c r="AP118" s="47" t="s">
        <v>84</v>
      </c>
      <c r="AQ118" s="47" t="s">
        <v>4590</v>
      </c>
      <c r="AR118" s="47" t="s">
        <v>67</v>
      </c>
      <c r="AS118" s="47" t="s">
        <v>67</v>
      </c>
      <c r="AT118" s="47" t="s">
        <v>67</v>
      </c>
      <c r="AU118" s="47" t="s">
        <v>67</v>
      </c>
      <c r="AV118" s="47" t="s">
        <v>67</v>
      </c>
      <c r="AW118" s="47" t="s">
        <v>67</v>
      </c>
      <c r="AX118" s="47" t="s">
        <v>67</v>
      </c>
      <c r="AY118" s="47" t="s">
        <v>25</v>
      </c>
      <c r="AZ118" s="47" t="s">
        <v>25</v>
      </c>
      <c r="BA118" s="47" t="s">
        <v>25</v>
      </c>
      <c r="BB118" s="47" t="s">
        <v>67</v>
      </c>
      <c r="BC118" s="47" t="s">
        <v>67</v>
      </c>
      <c r="BD118" s="47" t="s">
        <v>67</v>
      </c>
      <c r="BE118" s="47" t="s">
        <v>67</v>
      </c>
      <c r="BF118" s="47" t="s">
        <v>67</v>
      </c>
      <c r="BG118" s="47" t="s">
        <v>67</v>
      </c>
      <c r="BH118" s="47" t="s">
        <v>67</v>
      </c>
      <c r="BI118" s="47" t="s">
        <v>67</v>
      </c>
      <c r="BJ118" s="47" t="s">
        <v>67</v>
      </c>
      <c r="BK118" s="47" t="s">
        <v>67</v>
      </c>
      <c r="BL118" s="47" t="s">
        <v>67</v>
      </c>
      <c r="BM118" s="47" t="s">
        <v>67</v>
      </c>
      <c r="BN118" s="47" t="s">
        <v>67</v>
      </c>
      <c r="BO118" s="47" t="s">
        <v>67</v>
      </c>
      <c r="BP118" s="47" t="s">
        <v>67</v>
      </c>
      <c r="BQ118" s="47" t="s">
        <v>67</v>
      </c>
      <c r="BR118" s="47" t="s">
        <v>67</v>
      </c>
      <c r="BS118" s="47" t="s">
        <v>67</v>
      </c>
      <c r="BT118" s="47" t="s">
        <v>67</v>
      </c>
      <c r="BU118" s="47" t="s">
        <v>67</v>
      </c>
      <c r="BV118" s="47" t="s">
        <v>67</v>
      </c>
      <c r="BW118" s="47" t="s">
        <v>67</v>
      </c>
      <c r="BX118" s="47" t="s">
        <v>67</v>
      </c>
      <c r="BY118" s="47" t="s">
        <v>67</v>
      </c>
      <c r="BZ118" s="47" t="s">
        <v>67</v>
      </c>
      <c r="CA118" s="47" t="s">
        <v>67</v>
      </c>
      <c r="CB118" s="47" t="s">
        <v>67</v>
      </c>
      <c r="CC118" s="47" t="s">
        <v>67</v>
      </c>
      <c r="CD118" s="47" t="s">
        <v>67</v>
      </c>
      <c r="CE118" s="47" t="s">
        <v>67</v>
      </c>
      <c r="CF118" s="29" t="s">
        <v>5078</v>
      </c>
      <c r="CG118" s="29" t="s">
        <v>5078</v>
      </c>
      <c r="CH118" s="29" t="s">
        <v>67</v>
      </c>
      <c r="CI118" s="35" t="s">
        <v>67</v>
      </c>
      <c r="CJ118" s="48" t="s">
        <v>67</v>
      </c>
      <c r="CK118" s="29" t="s">
        <v>25</v>
      </c>
      <c r="CL118" s="29" t="s">
        <v>4590</v>
      </c>
      <c r="CM118" s="29" t="s">
        <v>25</v>
      </c>
      <c r="CN118" s="47" t="s">
        <v>67</v>
      </c>
      <c r="CO118" s="47" t="s">
        <v>67</v>
      </c>
      <c r="CP118" s="29" t="s">
        <v>67</v>
      </c>
      <c r="CQ118" s="29" t="s">
        <v>67</v>
      </c>
      <c r="CR118" s="29" t="s">
        <v>67</v>
      </c>
      <c r="CS118" s="29" t="s">
        <v>25</v>
      </c>
      <c r="CT118" s="29" t="s">
        <v>25</v>
      </c>
      <c r="CU118" s="29" t="s">
        <v>25</v>
      </c>
      <c r="CV118" s="47" t="s">
        <v>67</v>
      </c>
      <c r="CW118" s="48" t="s">
        <v>25</v>
      </c>
      <c r="CX118" s="29" t="s">
        <v>25</v>
      </c>
      <c r="CY118" s="29" t="s">
        <v>25</v>
      </c>
      <c r="CZ118" s="47" t="s">
        <v>67</v>
      </c>
      <c r="DA118" s="47" t="s">
        <v>67</v>
      </c>
      <c r="DB118" s="47" t="s">
        <v>25</v>
      </c>
      <c r="DC118" s="47" t="s">
        <v>67</v>
      </c>
      <c r="DD118" s="47" t="s">
        <v>25</v>
      </c>
      <c r="DE118" s="47" t="s">
        <v>67</v>
      </c>
      <c r="DF118" s="47" t="s">
        <v>67</v>
      </c>
      <c r="DG118" s="47" t="s">
        <v>67</v>
      </c>
      <c r="DH118" s="47" t="s">
        <v>67</v>
      </c>
      <c r="DI118" s="47" t="s">
        <v>67</v>
      </c>
      <c r="DJ118" s="47" t="s">
        <v>67</v>
      </c>
      <c r="DK118" s="47" t="s">
        <v>67</v>
      </c>
      <c r="DL118" s="47" t="s">
        <v>67</v>
      </c>
      <c r="DM118" s="47" t="s">
        <v>67</v>
      </c>
      <c r="DN118" s="47" t="s">
        <v>67</v>
      </c>
      <c r="DO118" s="47" t="s">
        <v>67</v>
      </c>
      <c r="DP118" s="47" t="s">
        <v>67</v>
      </c>
      <c r="DQ118" s="47" t="s">
        <v>67</v>
      </c>
      <c r="DR118" s="47" t="s">
        <v>67</v>
      </c>
      <c r="DS118" s="47" t="s">
        <v>67</v>
      </c>
      <c r="DT118" s="47" t="s">
        <v>67</v>
      </c>
      <c r="DU118" s="47" t="s">
        <v>67</v>
      </c>
      <c r="DV118" s="47" t="s">
        <v>67</v>
      </c>
      <c r="DW118" s="47" t="s">
        <v>67</v>
      </c>
      <c r="DX118" s="47" t="s">
        <v>67</v>
      </c>
      <c r="DY118" s="47" t="s">
        <v>67</v>
      </c>
      <c r="DZ118" s="47" t="s">
        <v>67</v>
      </c>
      <c r="EA118" s="47" t="s">
        <v>67</v>
      </c>
      <c r="EB118" s="47" t="s">
        <v>67</v>
      </c>
      <c r="EC118" s="47" t="s">
        <v>67</v>
      </c>
      <c r="ED118" s="47" t="s">
        <v>67</v>
      </c>
      <c r="EE118" s="47" t="s">
        <v>67</v>
      </c>
      <c r="EF118" s="47" t="s">
        <v>67</v>
      </c>
      <c r="EG118" s="47" t="s">
        <v>67</v>
      </c>
      <c r="EH118" s="47" t="s">
        <v>67</v>
      </c>
      <c r="EI118" s="47" t="s">
        <v>67</v>
      </c>
      <c r="EJ118" s="47" t="s">
        <v>67</v>
      </c>
      <c r="EK118" s="47" t="s">
        <v>67</v>
      </c>
      <c r="EL118" s="47" t="s">
        <v>67</v>
      </c>
      <c r="EM118" s="47" t="s">
        <v>67</v>
      </c>
      <c r="EN118" s="47" t="s">
        <v>67</v>
      </c>
      <c r="EO118" s="47" t="s">
        <v>67</v>
      </c>
      <c r="EP118" s="42" t="s">
        <v>5903</v>
      </c>
      <c r="EQ118" s="47" t="s">
        <v>67</v>
      </c>
      <c r="ER118" s="42" t="s">
        <v>5903</v>
      </c>
      <c r="ES118" s="47" t="s">
        <v>67</v>
      </c>
      <c r="ET118" s="47" t="s">
        <v>67</v>
      </c>
      <c r="EU118" s="47" t="s">
        <v>67</v>
      </c>
      <c r="EV118" s="47" t="s">
        <v>67</v>
      </c>
      <c r="EW118" s="47" t="s">
        <v>67</v>
      </c>
      <c r="EX118" s="47" t="s">
        <v>67</v>
      </c>
      <c r="EY118" s="47" t="s">
        <v>67</v>
      </c>
      <c r="EZ118" s="47" t="s">
        <v>67</v>
      </c>
      <c r="FA118" s="47" t="s">
        <v>67</v>
      </c>
      <c r="FB118" s="47" t="s">
        <v>67</v>
      </c>
      <c r="FC118" s="47" t="s">
        <v>67</v>
      </c>
      <c r="FD118" s="47" t="s">
        <v>67</v>
      </c>
      <c r="FE118" s="47" t="s">
        <v>67</v>
      </c>
      <c r="FF118" s="47" t="s">
        <v>67</v>
      </c>
      <c r="FG118" s="47" t="s">
        <v>67</v>
      </c>
      <c r="FH118" s="47" t="s">
        <v>67</v>
      </c>
      <c r="FI118" s="47" t="s">
        <v>67</v>
      </c>
      <c r="FJ118" s="47" t="s">
        <v>25</v>
      </c>
      <c r="FK118" s="47" t="s">
        <v>67</v>
      </c>
      <c r="FL118" s="47" t="s">
        <v>67</v>
      </c>
      <c r="FM118" s="47" t="s">
        <v>67</v>
      </c>
      <c r="FN118" s="47" t="s">
        <v>67</v>
      </c>
      <c r="FO118" s="42" t="s">
        <v>5903</v>
      </c>
      <c r="FP118" s="42" t="s">
        <v>5903</v>
      </c>
      <c r="FQ118" s="42" t="s">
        <v>5903</v>
      </c>
      <c r="FR118" s="42" t="s">
        <v>5903</v>
      </c>
      <c r="FS118" s="47" t="s">
        <v>3967</v>
      </c>
      <c r="FT118" s="47" t="s">
        <v>67</v>
      </c>
      <c r="FU118" s="47" t="s">
        <v>67</v>
      </c>
      <c r="FV118" s="47" t="s">
        <v>67</v>
      </c>
      <c r="FW118" s="47" t="s">
        <v>25</v>
      </c>
      <c r="FX118" s="47" t="s">
        <v>25</v>
      </c>
      <c r="FY118" s="47" t="s">
        <v>25</v>
      </c>
      <c r="FZ118" s="47" t="s">
        <v>67</v>
      </c>
      <c r="GA118" s="42" t="s">
        <v>25</v>
      </c>
      <c r="GB118" s="47" t="s">
        <v>67</v>
      </c>
      <c r="GC118" s="47" t="s">
        <v>67</v>
      </c>
      <c r="GD118" s="47" t="s">
        <v>67</v>
      </c>
      <c r="GE118" s="47" t="s">
        <v>67</v>
      </c>
      <c r="GF118" s="47" t="s">
        <v>67</v>
      </c>
      <c r="GG118" s="47" t="s">
        <v>67</v>
      </c>
      <c r="GH118" s="47" t="s">
        <v>67</v>
      </c>
      <c r="GI118" s="47" t="s">
        <v>67</v>
      </c>
      <c r="GJ118" s="42" t="s">
        <v>327</v>
      </c>
      <c r="GK118" s="42" t="s">
        <v>327</v>
      </c>
      <c r="GL118" s="42" t="s">
        <v>67</v>
      </c>
      <c r="GM118" s="42" t="s">
        <v>67</v>
      </c>
      <c r="GN118" s="42" t="s">
        <v>67</v>
      </c>
      <c r="GO118" s="42" t="s">
        <v>67</v>
      </c>
      <c r="GP118" s="42" t="s">
        <v>67</v>
      </c>
      <c r="GQ118" s="42" t="s">
        <v>67</v>
      </c>
      <c r="GR118" s="47" t="s">
        <v>67</v>
      </c>
      <c r="GS118" s="47" t="s">
        <v>67</v>
      </c>
      <c r="GT118" s="47" t="s">
        <v>67</v>
      </c>
      <c r="GU118" s="47" t="s">
        <v>67</v>
      </c>
      <c r="GV118" s="47" t="s">
        <v>67</v>
      </c>
      <c r="GW118" s="47" t="s">
        <v>67</v>
      </c>
      <c r="GX118" s="47" t="s">
        <v>67</v>
      </c>
      <c r="GY118" s="47" t="s">
        <v>67</v>
      </c>
      <c r="GZ118" s="47" t="s">
        <v>25</v>
      </c>
      <c r="HA118" s="47" t="s">
        <v>67</v>
      </c>
      <c r="HB118" s="47" t="s">
        <v>67</v>
      </c>
      <c r="HC118" s="47" t="s">
        <v>67</v>
      </c>
      <c r="HD118" s="47" t="s">
        <v>67</v>
      </c>
      <c r="HE118" s="47" t="s">
        <v>67</v>
      </c>
      <c r="HF118" s="47" t="s">
        <v>67</v>
      </c>
      <c r="HG118" s="42" t="s">
        <v>5903</v>
      </c>
      <c r="HH118" s="42" t="s">
        <v>5903</v>
      </c>
      <c r="HI118" s="47" t="s">
        <v>67</v>
      </c>
      <c r="HJ118" s="47" t="s">
        <v>67</v>
      </c>
      <c r="HK118" s="47" t="s">
        <v>25</v>
      </c>
      <c r="HL118" s="47" t="s">
        <v>67</v>
      </c>
      <c r="HM118" s="47" t="s">
        <v>67</v>
      </c>
    </row>
    <row r="119" spans="1:221" ht="11.25" customHeight="1">
      <c r="A119" s="86" t="s">
        <v>435</v>
      </c>
      <c r="B119" s="86"/>
      <c r="C119" s="62" t="s">
        <v>5516</v>
      </c>
      <c r="D119" s="62" t="s">
        <v>5517</v>
      </c>
      <c r="E119" s="62" t="s">
        <v>6158</v>
      </c>
      <c r="F119" s="62" t="s">
        <v>6212</v>
      </c>
      <c r="G119" s="62" t="s">
        <v>6212</v>
      </c>
      <c r="H119" s="62" t="s">
        <v>5517</v>
      </c>
      <c r="I119" s="62" t="s">
        <v>7490</v>
      </c>
      <c r="J119" s="62"/>
      <c r="K119" s="62" t="s">
        <v>25</v>
      </c>
      <c r="L119" s="62" t="s">
        <v>7490</v>
      </c>
      <c r="M119" s="62" t="s">
        <v>25</v>
      </c>
      <c r="N119" s="62" t="s">
        <v>7490</v>
      </c>
      <c r="O119" s="62" t="s">
        <v>25</v>
      </c>
      <c r="P119" s="63"/>
      <c r="Q119" s="63" t="s">
        <v>701</v>
      </c>
      <c r="R119" s="63"/>
      <c r="S119" s="63" t="s">
        <v>726</v>
      </c>
      <c r="T119" s="62" t="s">
        <v>4817</v>
      </c>
      <c r="U119" s="62" t="s">
        <v>4817</v>
      </c>
      <c r="V119" s="62" t="s">
        <v>4761</v>
      </c>
      <c r="W119" s="62" t="s">
        <v>4761</v>
      </c>
      <c r="X119" s="62" t="s">
        <v>4690</v>
      </c>
      <c r="Y119" s="62" t="s">
        <v>4690</v>
      </c>
      <c r="Z119" s="63" t="s">
        <v>1742</v>
      </c>
      <c r="AA119" s="63" t="s">
        <v>1742</v>
      </c>
      <c r="AB119" s="63" t="s">
        <v>1742</v>
      </c>
      <c r="AC119" s="63" t="s">
        <v>2350</v>
      </c>
      <c r="AD119" s="63" t="s">
        <v>2350</v>
      </c>
      <c r="AE119" s="63" t="s">
        <v>2350</v>
      </c>
      <c r="AF119" s="63"/>
      <c r="AG119" s="63"/>
      <c r="AH119" s="63"/>
      <c r="AI119" s="200"/>
      <c r="AJ119" s="63" t="s">
        <v>3928</v>
      </c>
      <c r="AK119" s="63" t="s">
        <v>3928</v>
      </c>
      <c r="AL119" s="62" t="s">
        <v>6212</v>
      </c>
      <c r="AM119" s="63" t="s">
        <v>5269</v>
      </c>
      <c r="AN119" s="63" t="s">
        <v>5841</v>
      </c>
      <c r="AO119" s="63" t="s">
        <v>6884</v>
      </c>
      <c r="AP119" s="63" t="s">
        <v>5269</v>
      </c>
      <c r="AQ119" s="63"/>
      <c r="AR119" s="63" t="s">
        <v>6990</v>
      </c>
      <c r="AS119" s="63"/>
      <c r="AT119" s="63"/>
      <c r="AU119" s="63" t="s">
        <v>3370</v>
      </c>
      <c r="AV119" s="63" t="s">
        <v>3370</v>
      </c>
      <c r="AW119" s="63" t="s">
        <v>1262</v>
      </c>
      <c r="AX119" s="63" t="s">
        <v>1262</v>
      </c>
      <c r="AY119" s="63" t="s">
        <v>25</v>
      </c>
      <c r="AZ119" s="63" t="s">
        <v>25</v>
      </c>
      <c r="BA119" s="63" t="s">
        <v>25</v>
      </c>
      <c r="BB119" s="63" t="s">
        <v>3741</v>
      </c>
      <c r="BC119" s="63" t="s">
        <v>3741</v>
      </c>
      <c r="BD119" s="63" t="s">
        <v>3741</v>
      </c>
      <c r="BE119" s="62"/>
      <c r="BF119" s="62" t="s">
        <v>765</v>
      </c>
      <c r="BG119" s="63" t="s">
        <v>4310</v>
      </c>
      <c r="BH119" s="62"/>
      <c r="BI119" s="62" t="s">
        <v>800</v>
      </c>
      <c r="BJ119" s="62" t="s">
        <v>800</v>
      </c>
      <c r="BK119" s="62" t="s">
        <v>4310</v>
      </c>
      <c r="BL119" s="63" t="s">
        <v>4310</v>
      </c>
      <c r="BM119" s="63" t="s">
        <v>4310</v>
      </c>
      <c r="BN119" s="62"/>
      <c r="BO119" s="63" t="s">
        <v>4310</v>
      </c>
      <c r="BP119" s="62" t="s">
        <v>848</v>
      </c>
      <c r="BQ119" s="62" t="s">
        <v>848</v>
      </c>
      <c r="BR119" s="62" t="s">
        <v>4310</v>
      </c>
      <c r="BS119" s="63" t="s">
        <v>4310</v>
      </c>
      <c r="BT119" s="62" t="s">
        <v>904</v>
      </c>
      <c r="BU119" s="62" t="s">
        <v>904</v>
      </c>
      <c r="BV119" s="62" t="s">
        <v>4310</v>
      </c>
      <c r="BW119" s="63" t="s">
        <v>4310</v>
      </c>
      <c r="BX119" s="63" t="s">
        <v>7232</v>
      </c>
      <c r="BY119" s="63" t="s">
        <v>4085</v>
      </c>
      <c r="BZ119" s="63" t="s">
        <v>4085</v>
      </c>
      <c r="CA119" s="63" t="s">
        <v>7308</v>
      </c>
      <c r="CB119" s="63" t="s">
        <v>4089</v>
      </c>
      <c r="CC119" s="63" t="s">
        <v>7232</v>
      </c>
      <c r="CD119" s="63" t="s">
        <v>4085</v>
      </c>
      <c r="CE119" s="62"/>
      <c r="CF119" s="64" t="s">
        <v>701</v>
      </c>
      <c r="CG119" s="64" t="s">
        <v>701</v>
      </c>
      <c r="CH119" s="64"/>
      <c r="CI119" s="64"/>
      <c r="CJ119" s="64"/>
      <c r="CK119" s="64" t="s">
        <v>25</v>
      </c>
      <c r="CL119" s="64"/>
      <c r="CM119" s="64" t="s">
        <v>25</v>
      </c>
      <c r="CN119" s="63" t="s">
        <v>8049</v>
      </c>
      <c r="CO119" s="63" t="s">
        <v>8049</v>
      </c>
      <c r="CP119" s="64" t="s">
        <v>701</v>
      </c>
      <c r="CQ119" s="64" t="s">
        <v>701</v>
      </c>
      <c r="CR119" s="64" t="s">
        <v>701</v>
      </c>
      <c r="CS119" s="64"/>
      <c r="CT119" s="64" t="s">
        <v>25</v>
      </c>
      <c r="CU119" s="64" t="s">
        <v>25</v>
      </c>
      <c r="CV119" s="62" t="s">
        <v>3324</v>
      </c>
      <c r="CW119" s="65"/>
      <c r="CX119" s="64" t="s">
        <v>25</v>
      </c>
      <c r="CY119" s="64" t="s">
        <v>25</v>
      </c>
      <c r="CZ119" s="62" t="s">
        <v>3324</v>
      </c>
      <c r="DA119" s="62" t="s">
        <v>1455</v>
      </c>
      <c r="DB119" s="62"/>
      <c r="DC119" s="62" t="s">
        <v>1455</v>
      </c>
      <c r="DD119" s="62"/>
      <c r="DE119" s="62" t="s">
        <v>1455</v>
      </c>
      <c r="DF119" s="62" t="s">
        <v>1455</v>
      </c>
      <c r="DG119" s="62" t="s">
        <v>1455</v>
      </c>
      <c r="DH119" s="62" t="s">
        <v>1455</v>
      </c>
      <c r="DI119" s="62" t="s">
        <v>1844</v>
      </c>
      <c r="DJ119" s="62" t="s">
        <v>1844</v>
      </c>
      <c r="DK119" s="62" t="s">
        <v>1844</v>
      </c>
      <c r="DL119" s="62" t="s">
        <v>3506</v>
      </c>
      <c r="DM119" s="62"/>
      <c r="DN119" s="62" t="s">
        <v>3506</v>
      </c>
      <c r="DO119" s="62" t="s">
        <v>3324</v>
      </c>
      <c r="DP119" s="62" t="s">
        <v>3324</v>
      </c>
      <c r="DQ119" s="62" t="s">
        <v>3167</v>
      </c>
      <c r="DR119" s="62"/>
      <c r="DS119" s="62"/>
      <c r="DT119" s="62"/>
      <c r="DU119" s="62"/>
      <c r="DV119" s="62" t="s">
        <v>1016</v>
      </c>
      <c r="DW119" s="62" t="s">
        <v>1016</v>
      </c>
      <c r="DX119" s="62" t="s">
        <v>1016</v>
      </c>
      <c r="DY119" s="62" t="s">
        <v>1016</v>
      </c>
      <c r="DZ119" s="62" t="s">
        <v>1016</v>
      </c>
      <c r="EA119" s="62" t="s">
        <v>1016</v>
      </c>
      <c r="EB119" s="62" t="s">
        <v>1016</v>
      </c>
      <c r="EC119" s="62" t="s">
        <v>1016</v>
      </c>
      <c r="ED119" s="62" t="s">
        <v>1016</v>
      </c>
      <c r="EE119" s="62" t="s">
        <v>1016</v>
      </c>
      <c r="EF119" s="62" t="s">
        <v>1016</v>
      </c>
      <c r="EG119" s="62" t="s">
        <v>1016</v>
      </c>
      <c r="EH119" s="62" t="s">
        <v>6041</v>
      </c>
      <c r="EI119" s="62" t="s">
        <v>6041</v>
      </c>
      <c r="EJ119" s="62" t="s">
        <v>6041</v>
      </c>
      <c r="EK119" s="62" t="s">
        <v>6041</v>
      </c>
      <c r="EL119" s="62" t="s">
        <v>6041</v>
      </c>
      <c r="EM119" s="62" t="s">
        <v>6041</v>
      </c>
      <c r="EN119" s="62" t="s">
        <v>6041</v>
      </c>
      <c r="EO119" s="62" t="s">
        <v>6041</v>
      </c>
      <c r="EP119" s="66" t="s">
        <v>8123</v>
      </c>
      <c r="EQ119" s="66"/>
      <c r="ER119" s="66" t="s">
        <v>8123</v>
      </c>
      <c r="ES119" s="66"/>
      <c r="ET119" s="66" t="s">
        <v>3406</v>
      </c>
      <c r="EU119" s="66" t="s">
        <v>3406</v>
      </c>
      <c r="EV119" s="66" t="s">
        <v>4350</v>
      </c>
      <c r="EW119" s="66" t="s">
        <v>4350</v>
      </c>
      <c r="EX119" s="66" t="s">
        <v>4350</v>
      </c>
      <c r="EY119" s="66" t="s">
        <v>4350</v>
      </c>
      <c r="EZ119" s="62" t="s">
        <v>616</v>
      </c>
      <c r="FA119" s="62" t="s">
        <v>616</v>
      </c>
      <c r="FB119" s="62" t="s">
        <v>3682</v>
      </c>
      <c r="FC119" s="62" t="s">
        <v>3682</v>
      </c>
      <c r="FD119" s="66"/>
      <c r="FE119" s="66" t="s">
        <v>3066</v>
      </c>
      <c r="FF119" s="66" t="s">
        <v>4484</v>
      </c>
      <c r="FG119" s="63" t="s">
        <v>3606</v>
      </c>
      <c r="FH119" s="62"/>
      <c r="FI119" s="63" t="s">
        <v>3606</v>
      </c>
      <c r="FJ119" s="62"/>
      <c r="FK119" s="62" t="s">
        <v>503</v>
      </c>
      <c r="FL119" s="63"/>
      <c r="FM119" s="63" t="s">
        <v>1160</v>
      </c>
      <c r="FN119" s="63" t="s">
        <v>1160</v>
      </c>
      <c r="FO119" s="63" t="s">
        <v>1160</v>
      </c>
      <c r="FP119" s="63" t="s">
        <v>1160</v>
      </c>
      <c r="FQ119" s="63" t="s">
        <v>1160</v>
      </c>
      <c r="FR119" s="63" t="s">
        <v>1160</v>
      </c>
      <c r="FS119" s="63" t="s">
        <v>3980</v>
      </c>
      <c r="FT119" s="63" t="s">
        <v>2594</v>
      </c>
      <c r="FU119" s="63" t="s">
        <v>2590</v>
      </c>
      <c r="FV119" s="63" t="s">
        <v>2594</v>
      </c>
      <c r="FW119" s="62"/>
      <c r="FX119" s="62" t="s">
        <v>25</v>
      </c>
      <c r="FY119" s="62" t="s">
        <v>25</v>
      </c>
      <c r="FZ119" s="62" t="s">
        <v>2750</v>
      </c>
      <c r="GA119" s="62" t="s">
        <v>25</v>
      </c>
      <c r="GB119" s="62" t="s">
        <v>1107</v>
      </c>
      <c r="GC119" s="62" t="s">
        <v>1107</v>
      </c>
      <c r="GD119" s="62" t="s">
        <v>2828</v>
      </c>
      <c r="GE119" s="62" t="s">
        <v>2828</v>
      </c>
      <c r="GF119" s="62" t="s">
        <v>2828</v>
      </c>
      <c r="GG119" s="62" t="s">
        <v>2828</v>
      </c>
      <c r="GH119" s="62" t="s">
        <v>5174</v>
      </c>
      <c r="GI119" s="62" t="s">
        <v>5174</v>
      </c>
      <c r="GJ119" s="62"/>
      <c r="GK119" s="62"/>
      <c r="GL119" s="62" t="s">
        <v>25</v>
      </c>
      <c r="GM119" s="62" t="s">
        <v>25</v>
      </c>
      <c r="GN119" s="62" t="s">
        <v>25</v>
      </c>
      <c r="GO119" s="62"/>
      <c r="GP119" s="62" t="s">
        <v>1681</v>
      </c>
      <c r="GQ119" s="62" t="s">
        <v>1288</v>
      </c>
      <c r="GR119" s="62"/>
      <c r="GS119" s="62"/>
      <c r="GT119" s="62" t="s">
        <v>1158</v>
      </c>
      <c r="GU119" s="62" t="s">
        <v>1157</v>
      </c>
      <c r="GV119" s="62" t="s">
        <v>1157</v>
      </c>
      <c r="GW119" s="62" t="s">
        <v>1158</v>
      </c>
      <c r="GX119" s="62" t="s">
        <v>3466</v>
      </c>
      <c r="GY119" s="62" t="s">
        <v>3466</v>
      </c>
      <c r="GZ119" s="62" t="s">
        <v>25</v>
      </c>
      <c r="HA119" s="67"/>
      <c r="HB119" s="67"/>
      <c r="HC119" s="62" t="s">
        <v>1157</v>
      </c>
      <c r="HD119" s="62" t="s">
        <v>1157</v>
      </c>
      <c r="HE119" s="62" t="s">
        <v>1157</v>
      </c>
      <c r="HF119" s="62" t="s">
        <v>1157</v>
      </c>
      <c r="HG119" s="62" t="s">
        <v>5904</v>
      </c>
      <c r="HH119" s="62" t="s">
        <v>5904</v>
      </c>
      <c r="HI119" s="62" t="s">
        <v>1175</v>
      </c>
      <c r="HJ119" s="62" t="s">
        <v>1175</v>
      </c>
      <c r="HK119" s="62" t="s">
        <v>25</v>
      </c>
      <c r="HL119" s="62" t="s">
        <v>539</v>
      </c>
      <c r="HM119" s="62" t="s">
        <v>3324</v>
      </c>
    </row>
    <row r="120" spans="1:221" ht="22.5" customHeight="1">
      <c r="A120" s="44" t="s">
        <v>18</v>
      </c>
      <c r="B120" s="44"/>
      <c r="C120" s="47" t="s">
        <v>67</v>
      </c>
      <c r="D120" s="47" t="s">
        <v>67</v>
      </c>
      <c r="E120" s="47" t="s">
        <v>67</v>
      </c>
      <c r="F120" s="47" t="s">
        <v>67</v>
      </c>
      <c r="G120" s="47" t="s">
        <v>67</v>
      </c>
      <c r="H120" s="47" t="s">
        <v>67</v>
      </c>
      <c r="I120" s="47" t="s">
        <v>67</v>
      </c>
      <c r="J120" s="47" t="s">
        <v>67</v>
      </c>
      <c r="K120" s="47" t="s">
        <v>67</v>
      </c>
      <c r="L120" s="47" t="s">
        <v>67</v>
      </c>
      <c r="M120" s="47" t="s">
        <v>67</v>
      </c>
      <c r="N120" s="47" t="s">
        <v>67</v>
      </c>
      <c r="O120" s="47" t="s">
        <v>67</v>
      </c>
      <c r="P120" s="47" t="s">
        <v>67</v>
      </c>
      <c r="Q120" s="47" t="s">
        <v>67</v>
      </c>
      <c r="R120" s="47" t="s">
        <v>67</v>
      </c>
      <c r="S120" s="47" t="s">
        <v>67</v>
      </c>
      <c r="T120" s="47" t="s">
        <v>67</v>
      </c>
      <c r="U120" s="47" t="s">
        <v>67</v>
      </c>
      <c r="V120" s="47" t="s">
        <v>67</v>
      </c>
      <c r="W120" s="47" t="s">
        <v>67</v>
      </c>
      <c r="X120" s="47" t="s">
        <v>67</v>
      </c>
      <c r="Y120" s="47" t="s">
        <v>67</v>
      </c>
      <c r="Z120" s="47" t="s">
        <v>67</v>
      </c>
      <c r="AA120" s="47" t="s">
        <v>67</v>
      </c>
      <c r="AB120" s="47" t="s">
        <v>67</v>
      </c>
      <c r="AC120" s="47" t="s">
        <v>67</v>
      </c>
      <c r="AD120" s="47" t="s">
        <v>67</v>
      </c>
      <c r="AE120" s="47" t="s">
        <v>67</v>
      </c>
      <c r="AF120" s="47" t="s">
        <v>67</v>
      </c>
      <c r="AG120" s="47" t="s">
        <v>67</v>
      </c>
      <c r="AH120" s="47" t="s">
        <v>67</v>
      </c>
      <c r="AI120" s="42" t="s">
        <v>67</v>
      </c>
      <c r="AJ120" s="47" t="s">
        <v>67</v>
      </c>
      <c r="AK120" s="47" t="s">
        <v>67</v>
      </c>
      <c r="AL120" s="47" t="s">
        <v>67</v>
      </c>
      <c r="AM120" s="47" t="s">
        <v>67</v>
      </c>
      <c r="AN120" s="42" t="s">
        <v>67</v>
      </c>
      <c r="AO120" s="47" t="s">
        <v>67</v>
      </c>
      <c r="AP120" s="47" t="s">
        <v>67</v>
      </c>
      <c r="AQ120" s="47" t="s">
        <v>67</v>
      </c>
      <c r="AR120" s="47" t="s">
        <v>67</v>
      </c>
      <c r="AS120" s="47" t="s">
        <v>67</v>
      </c>
      <c r="AT120" s="47" t="s">
        <v>67</v>
      </c>
      <c r="AU120" s="47" t="s">
        <v>67</v>
      </c>
      <c r="AV120" s="47" t="s">
        <v>67</v>
      </c>
      <c r="AW120" s="47" t="s">
        <v>67</v>
      </c>
      <c r="AX120" s="47" t="s">
        <v>67</v>
      </c>
      <c r="AY120" s="47" t="s">
        <v>67</v>
      </c>
      <c r="AZ120" s="47" t="s">
        <v>67</v>
      </c>
      <c r="BA120" s="47" t="s">
        <v>67</v>
      </c>
      <c r="BB120" s="47" t="s">
        <v>67</v>
      </c>
      <c r="BC120" s="47" t="s">
        <v>67</v>
      </c>
      <c r="BD120" s="47" t="s">
        <v>67</v>
      </c>
      <c r="BE120" s="47" t="s">
        <v>67</v>
      </c>
      <c r="BF120" s="47" t="s">
        <v>67</v>
      </c>
      <c r="BG120" s="47" t="s">
        <v>67</v>
      </c>
      <c r="BH120" s="47" t="s">
        <v>67</v>
      </c>
      <c r="BI120" s="47" t="s">
        <v>67</v>
      </c>
      <c r="BJ120" s="47" t="s">
        <v>67</v>
      </c>
      <c r="BK120" s="47" t="s">
        <v>67</v>
      </c>
      <c r="BL120" s="42" t="s">
        <v>5591</v>
      </c>
      <c r="BM120" s="47" t="s">
        <v>67</v>
      </c>
      <c r="BN120" s="47" t="s">
        <v>67</v>
      </c>
      <c r="BO120" s="47" t="s">
        <v>67</v>
      </c>
      <c r="BP120" s="47" t="s">
        <v>67</v>
      </c>
      <c r="BQ120" s="47" t="s">
        <v>67</v>
      </c>
      <c r="BR120" s="47" t="s">
        <v>67</v>
      </c>
      <c r="BS120" s="42" t="s">
        <v>5591</v>
      </c>
      <c r="BT120" s="47" t="s">
        <v>67</v>
      </c>
      <c r="BU120" s="47" t="s">
        <v>67</v>
      </c>
      <c r="BV120" s="47" t="s">
        <v>67</v>
      </c>
      <c r="BW120" s="42" t="s">
        <v>5591</v>
      </c>
      <c r="BX120" s="47" t="s">
        <v>67</v>
      </c>
      <c r="BY120" s="47" t="s">
        <v>67</v>
      </c>
      <c r="BZ120" s="47" t="s">
        <v>67</v>
      </c>
      <c r="CA120" s="47" t="s">
        <v>67</v>
      </c>
      <c r="CB120" s="47" t="s">
        <v>67</v>
      </c>
      <c r="CC120" s="47" t="s">
        <v>67</v>
      </c>
      <c r="CD120" s="47" t="s">
        <v>67</v>
      </c>
      <c r="CE120" s="47" t="s">
        <v>67</v>
      </c>
      <c r="CF120" s="29" t="s">
        <v>67</v>
      </c>
      <c r="CG120" s="29" t="s">
        <v>67</v>
      </c>
      <c r="CH120" s="29" t="s">
        <v>67</v>
      </c>
      <c r="CI120" s="35" t="s">
        <v>67</v>
      </c>
      <c r="CJ120" s="48" t="s">
        <v>67</v>
      </c>
      <c r="CK120" s="29" t="s">
        <v>67</v>
      </c>
      <c r="CL120" s="29" t="s">
        <v>67</v>
      </c>
      <c r="CM120" s="29" t="s">
        <v>67</v>
      </c>
      <c r="CN120" s="47" t="s">
        <v>67</v>
      </c>
      <c r="CO120" s="47" t="s">
        <v>67</v>
      </c>
      <c r="CP120" s="48" t="s">
        <v>67</v>
      </c>
      <c r="CQ120" s="48" t="s">
        <v>67</v>
      </c>
      <c r="CR120" s="48" t="s">
        <v>67</v>
      </c>
      <c r="CS120" s="29" t="s">
        <v>67</v>
      </c>
      <c r="CT120" s="29" t="s">
        <v>67</v>
      </c>
      <c r="CU120" s="29" t="s">
        <v>67</v>
      </c>
      <c r="CV120" s="29" t="s">
        <v>67</v>
      </c>
      <c r="CW120" s="35" t="s">
        <v>67</v>
      </c>
      <c r="CX120" s="29" t="s">
        <v>67</v>
      </c>
      <c r="CY120" s="29" t="s">
        <v>67</v>
      </c>
      <c r="CZ120" s="29" t="s">
        <v>67</v>
      </c>
      <c r="DA120" s="47" t="s">
        <v>67</v>
      </c>
      <c r="DB120" s="47" t="s">
        <v>67</v>
      </c>
      <c r="DC120" s="47" t="s">
        <v>67</v>
      </c>
      <c r="DD120" s="47" t="s">
        <v>67</v>
      </c>
      <c r="DE120" s="47" t="s">
        <v>67</v>
      </c>
      <c r="DF120" s="47" t="s">
        <v>67</v>
      </c>
      <c r="DG120" s="47" t="s">
        <v>67</v>
      </c>
      <c r="DH120" s="47" t="s">
        <v>67</v>
      </c>
      <c r="DI120" s="47" t="s">
        <v>67</v>
      </c>
      <c r="DJ120" s="47" t="s">
        <v>67</v>
      </c>
      <c r="DK120" s="42" t="s">
        <v>67</v>
      </c>
      <c r="DL120" s="42" t="s">
        <v>3537</v>
      </c>
      <c r="DM120" s="47" t="s">
        <v>67</v>
      </c>
      <c r="DN120" s="47" t="s">
        <v>67</v>
      </c>
      <c r="DO120" s="47" t="s">
        <v>67</v>
      </c>
      <c r="DP120" s="47" t="s">
        <v>67</v>
      </c>
      <c r="DQ120" s="47" t="s">
        <v>67</v>
      </c>
      <c r="DR120" s="47" t="s">
        <v>67</v>
      </c>
      <c r="DS120" s="47" t="s">
        <v>67</v>
      </c>
      <c r="DT120" s="47" t="s">
        <v>67</v>
      </c>
      <c r="DU120" s="47" t="s">
        <v>67</v>
      </c>
      <c r="DV120" s="47" t="s">
        <v>67</v>
      </c>
      <c r="DW120" s="47" t="s">
        <v>67</v>
      </c>
      <c r="DX120" s="47" t="s">
        <v>67</v>
      </c>
      <c r="DY120" s="47" t="s">
        <v>67</v>
      </c>
      <c r="DZ120" s="47" t="s">
        <v>67</v>
      </c>
      <c r="EA120" s="47" t="s">
        <v>67</v>
      </c>
      <c r="EB120" s="47" t="s">
        <v>67</v>
      </c>
      <c r="EC120" s="47" t="s">
        <v>67</v>
      </c>
      <c r="ED120" s="47" t="s">
        <v>67</v>
      </c>
      <c r="EE120" s="47" t="s">
        <v>67</v>
      </c>
      <c r="EF120" s="47" t="s">
        <v>67</v>
      </c>
      <c r="EG120" s="47" t="s">
        <v>67</v>
      </c>
      <c r="EH120" s="47" t="s">
        <v>67</v>
      </c>
      <c r="EI120" s="47" t="s">
        <v>67</v>
      </c>
      <c r="EJ120" s="47" t="s">
        <v>67</v>
      </c>
      <c r="EK120" s="47" t="s">
        <v>67</v>
      </c>
      <c r="EL120" s="47" t="s">
        <v>67</v>
      </c>
      <c r="EM120" s="47" t="s">
        <v>67</v>
      </c>
      <c r="EN120" s="47" t="s">
        <v>67</v>
      </c>
      <c r="EO120" s="47" t="s">
        <v>67</v>
      </c>
      <c r="EP120" s="174" t="s">
        <v>67</v>
      </c>
      <c r="EQ120" s="47" t="s">
        <v>67</v>
      </c>
      <c r="ER120" s="174" t="s">
        <v>67</v>
      </c>
      <c r="ES120" s="47" t="s">
        <v>67</v>
      </c>
      <c r="ET120" s="47" t="s">
        <v>67</v>
      </c>
      <c r="EU120" s="47" t="s">
        <v>67</v>
      </c>
      <c r="EV120" s="47" t="s">
        <v>67</v>
      </c>
      <c r="EW120" s="47" t="s">
        <v>67</v>
      </c>
      <c r="EX120" s="47" t="s">
        <v>67</v>
      </c>
      <c r="EY120" s="47" t="s">
        <v>67</v>
      </c>
      <c r="EZ120" s="47" t="s">
        <v>67</v>
      </c>
      <c r="FA120" s="47" t="s">
        <v>67</v>
      </c>
      <c r="FB120" s="47" t="s">
        <v>67</v>
      </c>
      <c r="FC120" s="47" t="s">
        <v>67</v>
      </c>
      <c r="FD120" s="47" t="s">
        <v>310</v>
      </c>
      <c r="FE120" s="47" t="s">
        <v>310</v>
      </c>
      <c r="FF120" s="47" t="s">
        <v>310</v>
      </c>
      <c r="FG120" s="47" t="s">
        <v>67</v>
      </c>
      <c r="FH120" s="47" t="s">
        <v>25</v>
      </c>
      <c r="FI120" s="47" t="s">
        <v>67</v>
      </c>
      <c r="FJ120" s="42" t="s">
        <v>67</v>
      </c>
      <c r="FK120" s="42" t="s">
        <v>67</v>
      </c>
      <c r="FL120" s="47" t="s">
        <v>67</v>
      </c>
      <c r="FM120" s="47" t="s">
        <v>67</v>
      </c>
      <c r="FN120" s="42" t="s">
        <v>2486</v>
      </c>
      <c r="FO120" s="47" t="s">
        <v>67</v>
      </c>
      <c r="FP120" s="42" t="s">
        <v>67</v>
      </c>
      <c r="FQ120" s="47" t="s">
        <v>67</v>
      </c>
      <c r="FR120" s="42" t="s">
        <v>67</v>
      </c>
      <c r="FS120" s="42" t="s">
        <v>4010</v>
      </c>
      <c r="FT120" s="47" t="s">
        <v>25</v>
      </c>
      <c r="FU120" s="47" t="s">
        <v>25</v>
      </c>
      <c r="FV120" s="42" t="s">
        <v>421</v>
      </c>
      <c r="FW120" s="47" t="s">
        <v>67</v>
      </c>
      <c r="FX120" s="47" t="s">
        <v>67</v>
      </c>
      <c r="FY120" s="47" t="s">
        <v>67</v>
      </c>
      <c r="FZ120" s="47" t="s">
        <v>67</v>
      </c>
      <c r="GA120" s="47" t="s">
        <v>67</v>
      </c>
      <c r="GB120" s="47" t="s">
        <v>67</v>
      </c>
      <c r="GC120" s="47" t="s">
        <v>67</v>
      </c>
      <c r="GD120" s="47" t="s">
        <v>67</v>
      </c>
      <c r="GE120" s="47" t="s">
        <v>67</v>
      </c>
      <c r="GF120" s="47" t="s">
        <v>67</v>
      </c>
      <c r="GG120" s="47" t="s">
        <v>67</v>
      </c>
      <c r="GH120" s="47" t="s">
        <v>67</v>
      </c>
      <c r="GI120" s="47" t="s">
        <v>67</v>
      </c>
      <c r="GJ120" s="47" t="s">
        <v>67</v>
      </c>
      <c r="GK120" s="47" t="s">
        <v>67</v>
      </c>
      <c r="GL120" s="47" t="s">
        <v>67</v>
      </c>
      <c r="GM120" s="47" t="s">
        <v>67</v>
      </c>
      <c r="GN120" s="47" t="s">
        <v>67</v>
      </c>
      <c r="GO120" s="47" t="s">
        <v>67</v>
      </c>
      <c r="GP120" s="42" t="s">
        <v>67</v>
      </c>
      <c r="GQ120" s="47" t="s">
        <v>67</v>
      </c>
      <c r="GR120" s="47" t="s">
        <v>67</v>
      </c>
      <c r="GS120" s="47" t="s">
        <v>67</v>
      </c>
      <c r="GT120" s="42" t="s">
        <v>421</v>
      </c>
      <c r="GU120" s="42" t="s">
        <v>421</v>
      </c>
      <c r="GV120" s="42" t="s">
        <v>421</v>
      </c>
      <c r="GW120" s="42" t="s">
        <v>421</v>
      </c>
      <c r="GX120" s="47" t="s">
        <v>67</v>
      </c>
      <c r="GY120" s="47" t="s">
        <v>67</v>
      </c>
      <c r="GZ120" s="47" t="s">
        <v>67</v>
      </c>
      <c r="HA120" s="47" t="s">
        <v>67</v>
      </c>
      <c r="HB120" s="47" t="s">
        <v>67</v>
      </c>
      <c r="HC120" s="42" t="s">
        <v>421</v>
      </c>
      <c r="HD120" s="42" t="s">
        <v>421</v>
      </c>
      <c r="HE120" s="42" t="s">
        <v>421</v>
      </c>
      <c r="HF120" s="42" t="s">
        <v>421</v>
      </c>
      <c r="HG120" s="42" t="s">
        <v>67</v>
      </c>
      <c r="HH120" s="42" t="s">
        <v>67</v>
      </c>
      <c r="HI120" s="47" t="s">
        <v>67</v>
      </c>
      <c r="HJ120" s="47" t="s">
        <v>67</v>
      </c>
      <c r="HK120" s="47" t="s">
        <v>67</v>
      </c>
      <c r="HL120" s="47" t="s">
        <v>67</v>
      </c>
      <c r="HM120" s="42" t="s">
        <v>67</v>
      </c>
    </row>
    <row r="121" spans="1:221" ht="11.25" customHeight="1">
      <c r="A121" s="86" t="s">
        <v>435</v>
      </c>
      <c r="B121" s="86"/>
      <c r="C121" s="62" t="s">
        <v>5519</v>
      </c>
      <c r="D121" s="62" t="s">
        <v>5519</v>
      </c>
      <c r="E121" s="62" t="s">
        <v>6160</v>
      </c>
      <c r="F121" s="62" t="s">
        <v>6160</v>
      </c>
      <c r="G121" s="62" t="s">
        <v>6160</v>
      </c>
      <c r="H121" s="62" t="s">
        <v>5519</v>
      </c>
      <c r="I121" s="62" t="s">
        <v>6344</v>
      </c>
      <c r="J121" s="62"/>
      <c r="K121" s="62" t="s">
        <v>1605</v>
      </c>
      <c r="L121" s="62" t="s">
        <v>6344</v>
      </c>
      <c r="M121" s="62" t="s">
        <v>1605</v>
      </c>
      <c r="N121" s="62" t="s">
        <v>6344</v>
      </c>
      <c r="O121" s="62" t="s">
        <v>1605</v>
      </c>
      <c r="P121" s="63"/>
      <c r="Q121" s="63" t="s">
        <v>727</v>
      </c>
      <c r="R121" s="63"/>
      <c r="S121" s="63" t="s">
        <v>726</v>
      </c>
      <c r="T121" s="62" t="s">
        <v>4721</v>
      </c>
      <c r="U121" s="63" t="s">
        <v>6414</v>
      </c>
      <c r="V121" s="62" t="s">
        <v>4721</v>
      </c>
      <c r="W121" s="63" t="s">
        <v>6414</v>
      </c>
      <c r="X121" s="62" t="s">
        <v>4721</v>
      </c>
      <c r="Y121" s="63" t="s">
        <v>6414</v>
      </c>
      <c r="Z121" s="63" t="s">
        <v>1107</v>
      </c>
      <c r="AA121" s="63" t="s">
        <v>1107</v>
      </c>
      <c r="AB121" s="63" t="s">
        <v>1107</v>
      </c>
      <c r="AC121" s="63" t="s">
        <v>2348</v>
      </c>
      <c r="AD121" s="63" t="s">
        <v>2348</v>
      </c>
      <c r="AE121" s="63" t="s">
        <v>2348</v>
      </c>
      <c r="AF121" s="63"/>
      <c r="AG121" s="63"/>
      <c r="AH121" s="63"/>
      <c r="AI121" s="200"/>
      <c r="AJ121" s="63" t="s">
        <v>3892</v>
      </c>
      <c r="AK121" s="63" t="s">
        <v>3892</v>
      </c>
      <c r="AL121" s="62" t="s">
        <v>6160</v>
      </c>
      <c r="AM121" s="63" t="s">
        <v>5271</v>
      </c>
      <c r="AN121" s="63" t="s">
        <v>5834</v>
      </c>
      <c r="AO121" s="63" t="s">
        <v>6886</v>
      </c>
      <c r="AP121" s="63" t="s">
        <v>5271</v>
      </c>
      <c r="AQ121" s="63" t="s">
        <v>1083</v>
      </c>
      <c r="AR121" s="63" t="s">
        <v>6992</v>
      </c>
      <c r="AS121" s="63"/>
      <c r="AT121" s="63"/>
      <c r="AU121" s="63" t="s">
        <v>3348</v>
      </c>
      <c r="AV121" s="63" t="s">
        <v>3348</v>
      </c>
      <c r="AW121" s="63" t="s">
        <v>5142</v>
      </c>
      <c r="AX121" s="63" t="s">
        <v>5142</v>
      </c>
      <c r="AY121" s="63" t="s">
        <v>1262</v>
      </c>
      <c r="AZ121" s="63" t="s">
        <v>1262</v>
      </c>
      <c r="BA121" s="63" t="s">
        <v>1262</v>
      </c>
      <c r="BB121" s="63" t="s">
        <v>1262</v>
      </c>
      <c r="BC121" s="63" t="s">
        <v>1262</v>
      </c>
      <c r="BD121" s="63" t="s">
        <v>1262</v>
      </c>
      <c r="BE121" s="62"/>
      <c r="BF121" s="62" t="s">
        <v>765</v>
      </c>
      <c r="BG121" s="63" t="s">
        <v>4252</v>
      </c>
      <c r="BH121" s="62"/>
      <c r="BI121" s="62" t="s">
        <v>800</v>
      </c>
      <c r="BJ121" s="62" t="s">
        <v>800</v>
      </c>
      <c r="BK121" s="62" t="s">
        <v>4252</v>
      </c>
      <c r="BL121" s="63" t="s">
        <v>4252</v>
      </c>
      <c r="BM121" s="63" t="s">
        <v>4252</v>
      </c>
      <c r="BN121" s="62"/>
      <c r="BO121" s="63" t="s">
        <v>4252</v>
      </c>
      <c r="BP121" s="62" t="s">
        <v>848</v>
      </c>
      <c r="BQ121" s="62" t="s">
        <v>848</v>
      </c>
      <c r="BR121" s="62" t="s">
        <v>4252</v>
      </c>
      <c r="BS121" s="63" t="s">
        <v>4252</v>
      </c>
      <c r="BT121" s="62" t="s">
        <v>904</v>
      </c>
      <c r="BU121" s="62" t="s">
        <v>904</v>
      </c>
      <c r="BV121" s="62" t="s">
        <v>4252</v>
      </c>
      <c r="BW121" s="63" t="s">
        <v>4252</v>
      </c>
      <c r="BX121" s="63" t="s">
        <v>7351</v>
      </c>
      <c r="BY121" s="63" t="s">
        <v>4089</v>
      </c>
      <c r="BZ121" s="63" t="s">
        <v>4089</v>
      </c>
      <c r="CA121" s="63" t="s">
        <v>7351</v>
      </c>
      <c r="CB121" s="63" t="s">
        <v>4090</v>
      </c>
      <c r="CC121" s="63" t="s">
        <v>7351</v>
      </c>
      <c r="CD121" s="63" t="s">
        <v>4089</v>
      </c>
      <c r="CE121" s="62"/>
      <c r="CF121" s="64" t="s">
        <v>5080</v>
      </c>
      <c r="CG121" s="64" t="s">
        <v>5080</v>
      </c>
      <c r="CH121" s="64"/>
      <c r="CI121" s="64"/>
      <c r="CJ121" s="64"/>
      <c r="CK121" s="64" t="s">
        <v>4971</v>
      </c>
      <c r="CL121" s="64" t="s">
        <v>4971</v>
      </c>
      <c r="CM121" s="64" t="s">
        <v>4971</v>
      </c>
      <c r="CN121" s="63" t="s">
        <v>8054</v>
      </c>
      <c r="CO121" s="63" t="s">
        <v>8054</v>
      </c>
      <c r="CP121" s="64" t="s">
        <v>1582</v>
      </c>
      <c r="CQ121" s="64" t="s">
        <v>1582</v>
      </c>
      <c r="CR121" s="64" t="s">
        <v>1582</v>
      </c>
      <c r="CS121" s="64"/>
      <c r="CT121" s="64" t="s">
        <v>964</v>
      </c>
      <c r="CU121" s="64" t="s">
        <v>964</v>
      </c>
      <c r="CV121" s="64" t="s">
        <v>3863</v>
      </c>
      <c r="CW121" s="65"/>
      <c r="CX121" s="64" t="s">
        <v>964</v>
      </c>
      <c r="CY121" s="64" t="s">
        <v>964</v>
      </c>
      <c r="CZ121" s="64" t="s">
        <v>3863</v>
      </c>
      <c r="DA121" s="62" t="s">
        <v>1418</v>
      </c>
      <c r="DB121" s="62"/>
      <c r="DC121" s="62" t="s">
        <v>1418</v>
      </c>
      <c r="DD121" s="62"/>
      <c r="DE121" s="62" t="s">
        <v>1418</v>
      </c>
      <c r="DF121" s="62" t="s">
        <v>1418</v>
      </c>
      <c r="DG121" s="62" t="s">
        <v>1418</v>
      </c>
      <c r="DH121" s="62" t="s">
        <v>1418</v>
      </c>
      <c r="DI121" s="62" t="s">
        <v>1716</v>
      </c>
      <c r="DJ121" s="62" t="s">
        <v>1717</v>
      </c>
      <c r="DK121" s="62" t="s">
        <v>1717</v>
      </c>
      <c r="DL121" s="62" t="s">
        <v>25</v>
      </c>
      <c r="DM121" s="62"/>
      <c r="DN121" s="62" t="s">
        <v>3538</v>
      </c>
      <c r="DO121" s="62" t="s">
        <v>2594</v>
      </c>
      <c r="DP121" s="62" t="s">
        <v>2594</v>
      </c>
      <c r="DQ121" s="62" t="s">
        <v>3163</v>
      </c>
      <c r="DR121" s="62"/>
      <c r="DS121" s="62"/>
      <c r="DT121" s="62"/>
      <c r="DU121" s="62"/>
      <c r="DV121" s="62" t="s">
        <v>1017</v>
      </c>
      <c r="DW121" s="62" t="s">
        <v>1017</v>
      </c>
      <c r="DX121" s="62" t="s">
        <v>1017</v>
      </c>
      <c r="DY121" s="62" t="s">
        <v>1017</v>
      </c>
      <c r="DZ121" s="62" t="s">
        <v>1017</v>
      </c>
      <c r="EA121" s="62" t="s">
        <v>1017</v>
      </c>
      <c r="EB121" s="62" t="s">
        <v>1017</v>
      </c>
      <c r="EC121" s="62" t="s">
        <v>1017</v>
      </c>
      <c r="ED121" s="62" t="s">
        <v>1017</v>
      </c>
      <c r="EE121" s="62" t="s">
        <v>1017</v>
      </c>
      <c r="EF121" s="62" t="s">
        <v>1017</v>
      </c>
      <c r="EG121" s="62" t="s">
        <v>1017</v>
      </c>
      <c r="EH121" s="62" t="s">
        <v>6043</v>
      </c>
      <c r="EI121" s="62" t="s">
        <v>6043</v>
      </c>
      <c r="EJ121" s="62" t="s">
        <v>6043</v>
      </c>
      <c r="EK121" s="62" t="s">
        <v>6043</v>
      </c>
      <c r="EL121" s="62" t="s">
        <v>6043</v>
      </c>
      <c r="EM121" s="62" t="s">
        <v>6043</v>
      </c>
      <c r="EN121" s="62" t="s">
        <v>6043</v>
      </c>
      <c r="EO121" s="62" t="s">
        <v>6043</v>
      </c>
      <c r="EP121" s="66" t="s">
        <v>8199</v>
      </c>
      <c r="EQ121" s="66"/>
      <c r="ER121" s="66" t="s">
        <v>8199</v>
      </c>
      <c r="ES121" s="66"/>
      <c r="ET121" s="66" t="s">
        <v>3400</v>
      </c>
      <c r="EU121" s="66" t="s">
        <v>3400</v>
      </c>
      <c r="EV121" s="66" t="s">
        <v>4410</v>
      </c>
      <c r="EW121" s="66" t="s">
        <v>4410</v>
      </c>
      <c r="EX121" s="66" t="s">
        <v>4410</v>
      </c>
      <c r="EY121" s="66" t="s">
        <v>4410</v>
      </c>
      <c r="EZ121" s="62" t="s">
        <v>610</v>
      </c>
      <c r="FA121" s="62" t="s">
        <v>610</v>
      </c>
      <c r="FB121" s="62" t="s">
        <v>3684</v>
      </c>
      <c r="FC121" s="62" t="s">
        <v>3684</v>
      </c>
      <c r="FD121" s="66"/>
      <c r="FE121" s="66" t="s">
        <v>3068</v>
      </c>
      <c r="FF121" s="66" t="s">
        <v>3068</v>
      </c>
      <c r="FG121" s="63" t="s">
        <v>3607</v>
      </c>
      <c r="FH121" s="62"/>
      <c r="FI121" s="63" t="s">
        <v>3607</v>
      </c>
      <c r="FJ121" s="62" t="s">
        <v>464</v>
      </c>
      <c r="FK121" s="62" t="s">
        <v>501</v>
      </c>
      <c r="FL121" s="63"/>
      <c r="FM121" s="63" t="s">
        <v>2485</v>
      </c>
      <c r="FN121" s="63" t="s">
        <v>2485</v>
      </c>
      <c r="FO121" s="63" t="s">
        <v>7745</v>
      </c>
      <c r="FP121" s="63" t="s">
        <v>7745</v>
      </c>
      <c r="FQ121" s="63" t="s">
        <v>7745</v>
      </c>
      <c r="FR121" s="63" t="s">
        <v>7745</v>
      </c>
      <c r="FS121" s="63" t="s">
        <v>4007</v>
      </c>
      <c r="FT121" s="63" t="s">
        <v>25</v>
      </c>
      <c r="FU121" s="63" t="s">
        <v>25</v>
      </c>
      <c r="FV121" s="63" t="s">
        <v>1125</v>
      </c>
      <c r="FW121" s="62"/>
      <c r="FX121" s="62" t="s">
        <v>1513</v>
      </c>
      <c r="FY121" s="62" t="s">
        <v>1513</v>
      </c>
      <c r="FZ121" s="62" t="s">
        <v>2752</v>
      </c>
      <c r="GA121" s="62" t="s">
        <v>1327</v>
      </c>
      <c r="GB121" s="62" t="s">
        <v>1083</v>
      </c>
      <c r="GC121" s="62" t="s">
        <v>1083</v>
      </c>
      <c r="GD121" s="62" t="s">
        <v>2830</v>
      </c>
      <c r="GE121" s="62" t="s">
        <v>2831</v>
      </c>
      <c r="GF121" s="62" t="s">
        <v>2830</v>
      </c>
      <c r="GG121" s="62" t="s">
        <v>2831</v>
      </c>
      <c r="GH121" s="62" t="s">
        <v>5214</v>
      </c>
      <c r="GI121" s="62" t="s">
        <v>5214</v>
      </c>
      <c r="GJ121" s="62"/>
      <c r="GK121" s="62"/>
      <c r="GL121" s="62" t="s">
        <v>1388</v>
      </c>
      <c r="GM121" s="62" t="s">
        <v>1402</v>
      </c>
      <c r="GN121" s="62" t="s">
        <v>1402</v>
      </c>
      <c r="GO121" s="62"/>
      <c r="GP121" s="62" t="s">
        <v>1670</v>
      </c>
      <c r="GQ121" s="62" t="s">
        <v>1293</v>
      </c>
      <c r="GR121" s="62"/>
      <c r="GS121" s="62"/>
      <c r="GT121" s="62" t="s">
        <v>1213</v>
      </c>
      <c r="GU121" s="62" t="s">
        <v>1213</v>
      </c>
      <c r="GV121" s="62" t="s">
        <v>1213</v>
      </c>
      <c r="GW121" s="62" t="s">
        <v>1213</v>
      </c>
      <c r="GX121" s="62" t="s">
        <v>3467</v>
      </c>
      <c r="GY121" s="62" t="s">
        <v>3467</v>
      </c>
      <c r="GZ121" s="62" t="s">
        <v>5634</v>
      </c>
      <c r="HA121" s="67"/>
      <c r="HB121" s="67"/>
      <c r="HC121" s="62" t="s">
        <v>2469</v>
      </c>
      <c r="HD121" s="62" t="s">
        <v>2469</v>
      </c>
      <c r="HE121" s="62" t="s">
        <v>2469</v>
      </c>
      <c r="HF121" s="62" t="s">
        <v>2469</v>
      </c>
      <c r="HG121" s="62" t="s">
        <v>7817</v>
      </c>
      <c r="HH121" s="62" t="s">
        <v>7817</v>
      </c>
      <c r="HI121" s="62" t="s">
        <v>3198</v>
      </c>
      <c r="HJ121" s="62" t="s">
        <v>3198</v>
      </c>
      <c r="HK121" s="62" t="s">
        <v>547</v>
      </c>
      <c r="HL121" s="62" t="s">
        <v>547</v>
      </c>
      <c r="HM121" s="62" t="s">
        <v>3286</v>
      </c>
    </row>
    <row r="122" spans="1:221" s="30" customFormat="1" ht="22.5" customHeight="1">
      <c r="A122" s="9" t="s">
        <v>1882</v>
      </c>
      <c r="B122" s="9"/>
      <c r="C122" s="42" t="s">
        <v>25</v>
      </c>
      <c r="D122" s="42" t="s">
        <v>25</v>
      </c>
      <c r="E122" s="42" t="s">
        <v>25</v>
      </c>
      <c r="F122" s="42" t="s">
        <v>6276</v>
      </c>
      <c r="G122" s="42" t="s">
        <v>25</v>
      </c>
      <c r="H122" s="42" t="s">
        <v>25</v>
      </c>
      <c r="I122" s="42" t="s">
        <v>6345</v>
      </c>
      <c r="J122" s="174" t="s">
        <v>25</v>
      </c>
      <c r="K122" s="42" t="s">
        <v>25</v>
      </c>
      <c r="L122" s="42" t="s">
        <v>6345</v>
      </c>
      <c r="M122" s="42" t="s">
        <v>3951</v>
      </c>
      <c r="N122" s="42" t="s">
        <v>6345</v>
      </c>
      <c r="O122" s="42" t="s">
        <v>3951</v>
      </c>
      <c r="P122" s="116"/>
      <c r="Q122" s="42" t="s">
        <v>25</v>
      </c>
      <c r="R122" s="127"/>
      <c r="S122" s="42" t="s">
        <v>25</v>
      </c>
      <c r="T122" s="42" t="s">
        <v>25</v>
      </c>
      <c r="U122" s="42" t="s">
        <v>25</v>
      </c>
      <c r="V122" s="42" t="s">
        <v>25</v>
      </c>
      <c r="W122" s="42" t="s">
        <v>25</v>
      </c>
      <c r="X122" s="42" t="s">
        <v>4692</v>
      </c>
      <c r="Y122" s="42" t="s">
        <v>4692</v>
      </c>
      <c r="Z122" s="127"/>
      <c r="AA122" s="127"/>
      <c r="AB122" s="127"/>
      <c r="AC122" s="42" t="s">
        <v>25</v>
      </c>
      <c r="AD122" s="42" t="s">
        <v>25</v>
      </c>
      <c r="AE122" s="42" t="s">
        <v>25</v>
      </c>
      <c r="AF122" s="42" t="s">
        <v>25</v>
      </c>
      <c r="AG122" s="42" t="s">
        <v>25</v>
      </c>
      <c r="AH122" s="42" t="s">
        <v>25</v>
      </c>
      <c r="AI122" s="42" t="s">
        <v>4590</v>
      </c>
      <c r="AJ122" s="42" t="s">
        <v>6805</v>
      </c>
      <c r="AK122" s="42" t="s">
        <v>3197</v>
      </c>
      <c r="AL122" s="42" t="s">
        <v>6276</v>
      </c>
      <c r="AM122" s="42" t="s">
        <v>5273</v>
      </c>
      <c r="AN122" s="42" t="s">
        <v>25</v>
      </c>
      <c r="AO122" s="42" t="s">
        <v>6887</v>
      </c>
      <c r="AP122" s="42" t="s">
        <v>5273</v>
      </c>
      <c r="AQ122" s="42" t="s">
        <v>4590</v>
      </c>
      <c r="AR122" s="42" t="s">
        <v>25</v>
      </c>
      <c r="AS122" s="42" t="s">
        <v>25</v>
      </c>
      <c r="AT122" s="42" t="s">
        <v>25</v>
      </c>
      <c r="AU122" s="42" t="s">
        <v>25</v>
      </c>
      <c r="AV122" s="42" t="s">
        <v>25</v>
      </c>
      <c r="AW122" s="42" t="s">
        <v>25</v>
      </c>
      <c r="AX122" s="42" t="s">
        <v>25</v>
      </c>
      <c r="AY122" s="42" t="s">
        <v>25</v>
      </c>
      <c r="AZ122" s="42" t="s">
        <v>25</v>
      </c>
      <c r="BA122" s="42" t="s">
        <v>25</v>
      </c>
      <c r="BB122" s="42" t="s">
        <v>25</v>
      </c>
      <c r="BC122" s="42" t="s">
        <v>25</v>
      </c>
      <c r="BD122" s="42" t="s">
        <v>25</v>
      </c>
      <c r="BE122" s="127"/>
      <c r="BF122" s="42" t="s">
        <v>25</v>
      </c>
      <c r="BG122" s="42" t="s">
        <v>6276</v>
      </c>
      <c r="BH122" s="127"/>
      <c r="BI122" s="42" t="s">
        <v>25</v>
      </c>
      <c r="BJ122" s="42" t="s">
        <v>25</v>
      </c>
      <c r="BK122" s="42" t="s">
        <v>25</v>
      </c>
      <c r="BL122" s="42" t="s">
        <v>25</v>
      </c>
      <c r="BM122" s="42" t="s">
        <v>7152</v>
      </c>
      <c r="BN122" s="127"/>
      <c r="BO122" s="42" t="s">
        <v>7152</v>
      </c>
      <c r="BP122" s="42" t="s">
        <v>25</v>
      </c>
      <c r="BQ122" s="42" t="s">
        <v>25</v>
      </c>
      <c r="BR122" s="42" t="s">
        <v>25</v>
      </c>
      <c r="BS122" s="42" t="s">
        <v>25</v>
      </c>
      <c r="BT122" s="42" t="s">
        <v>25</v>
      </c>
      <c r="BU122" s="42" t="s">
        <v>25</v>
      </c>
      <c r="BV122" s="42" t="s">
        <v>25</v>
      </c>
      <c r="BW122" s="42" t="s">
        <v>5598</v>
      </c>
      <c r="BX122" s="42" t="s">
        <v>25</v>
      </c>
      <c r="BY122" s="42" t="s">
        <v>67</v>
      </c>
      <c r="BZ122" s="42" t="s">
        <v>25</v>
      </c>
      <c r="CA122" s="42" t="s">
        <v>25</v>
      </c>
      <c r="CB122" s="42" t="s">
        <v>25</v>
      </c>
      <c r="CC122" s="42" t="s">
        <v>25</v>
      </c>
      <c r="CD122" s="42" t="s">
        <v>25</v>
      </c>
      <c r="CE122" s="127"/>
      <c r="CF122" s="42" t="s">
        <v>67</v>
      </c>
      <c r="CG122" s="42" t="s">
        <v>67</v>
      </c>
      <c r="CH122" s="133"/>
      <c r="CI122" s="129"/>
      <c r="CJ122" s="129"/>
      <c r="CK122" s="42" t="s">
        <v>67</v>
      </c>
      <c r="CL122" s="42" t="s">
        <v>67</v>
      </c>
      <c r="CM122" s="42" t="s">
        <v>67</v>
      </c>
      <c r="CN122" s="42" t="s">
        <v>25</v>
      </c>
      <c r="CO122" s="42" t="s">
        <v>25</v>
      </c>
      <c r="CP122" s="42" t="s">
        <v>2114</v>
      </c>
      <c r="CQ122" s="42" t="s">
        <v>2114</v>
      </c>
      <c r="CR122" s="42" t="s">
        <v>2114</v>
      </c>
      <c r="CS122" s="133"/>
      <c r="CT122" s="42" t="s">
        <v>25</v>
      </c>
      <c r="CU122" s="42" t="s">
        <v>25</v>
      </c>
      <c r="CV122" s="42" t="s">
        <v>25</v>
      </c>
      <c r="CW122" s="129"/>
      <c r="CX122" s="42" t="s">
        <v>25</v>
      </c>
      <c r="CY122" s="42" t="s">
        <v>25</v>
      </c>
      <c r="CZ122" s="42" t="s">
        <v>25</v>
      </c>
      <c r="DA122" s="42" t="s">
        <v>25</v>
      </c>
      <c r="DB122" s="127"/>
      <c r="DC122" s="42" t="s">
        <v>25</v>
      </c>
      <c r="DD122" s="127"/>
      <c r="DE122" s="42" t="s">
        <v>25</v>
      </c>
      <c r="DF122" s="42" t="s">
        <v>25</v>
      </c>
      <c r="DG122" s="42" t="s">
        <v>25</v>
      </c>
      <c r="DH122" s="42" t="s">
        <v>25</v>
      </c>
      <c r="DI122" s="127"/>
      <c r="DJ122" s="127"/>
      <c r="DK122" s="127"/>
      <c r="DL122" s="42" t="s">
        <v>3571</v>
      </c>
      <c r="DM122" s="42" t="s">
        <v>2178</v>
      </c>
      <c r="DN122" s="42" t="s">
        <v>3571</v>
      </c>
      <c r="DO122" s="42" t="s">
        <v>2105</v>
      </c>
      <c r="DP122" s="42" t="s">
        <v>2105</v>
      </c>
      <c r="DQ122" s="43" t="s">
        <v>25</v>
      </c>
      <c r="DR122" s="127"/>
      <c r="DS122" s="127"/>
      <c r="DT122" s="127"/>
      <c r="DU122" s="127"/>
      <c r="DV122" s="42" t="s">
        <v>25</v>
      </c>
      <c r="DW122" s="42" t="s">
        <v>25</v>
      </c>
      <c r="DX122" s="42" t="s">
        <v>25</v>
      </c>
      <c r="DY122" s="42" t="s">
        <v>25</v>
      </c>
      <c r="DZ122" s="42" t="s">
        <v>25</v>
      </c>
      <c r="EA122" s="42" t="s">
        <v>25</v>
      </c>
      <c r="EB122" s="42" t="s">
        <v>25</v>
      </c>
      <c r="EC122" s="42" t="s">
        <v>25</v>
      </c>
      <c r="ED122" s="42" t="s">
        <v>25</v>
      </c>
      <c r="EE122" s="42" t="s">
        <v>25</v>
      </c>
      <c r="EF122" s="42" t="s">
        <v>25</v>
      </c>
      <c r="EG122" s="42" t="s">
        <v>25</v>
      </c>
      <c r="EH122" s="42" t="s">
        <v>25</v>
      </c>
      <c r="EI122" s="42" t="s">
        <v>25</v>
      </c>
      <c r="EJ122" s="42" t="s">
        <v>25</v>
      </c>
      <c r="EK122" s="42" t="s">
        <v>25</v>
      </c>
      <c r="EL122" s="42" t="s">
        <v>25</v>
      </c>
      <c r="EM122" s="42" t="s">
        <v>25</v>
      </c>
      <c r="EN122" s="42" t="s">
        <v>25</v>
      </c>
      <c r="EO122" s="42" t="s">
        <v>25</v>
      </c>
      <c r="EP122" s="42" t="s">
        <v>25</v>
      </c>
      <c r="EQ122" s="42" t="s">
        <v>25</v>
      </c>
      <c r="ER122" s="42" t="s">
        <v>25</v>
      </c>
      <c r="ES122" s="42" t="s">
        <v>25</v>
      </c>
      <c r="ET122" s="108" t="s">
        <v>25</v>
      </c>
      <c r="EU122" s="108" t="s">
        <v>25</v>
      </c>
      <c r="EV122" s="42" t="s">
        <v>25</v>
      </c>
      <c r="EW122" s="42" t="s">
        <v>25</v>
      </c>
      <c r="EX122" s="108" t="s">
        <v>25</v>
      </c>
      <c r="EY122" s="108" t="s">
        <v>25</v>
      </c>
      <c r="EZ122" s="42" t="s">
        <v>25</v>
      </c>
      <c r="FA122" s="42" t="s">
        <v>25</v>
      </c>
      <c r="FB122" s="42" t="s">
        <v>25</v>
      </c>
      <c r="FC122" s="42" t="s">
        <v>25</v>
      </c>
      <c r="FD122" s="42" t="s">
        <v>2404</v>
      </c>
      <c r="FE122" s="42" t="s">
        <v>2404</v>
      </c>
      <c r="FF122" s="42" t="s">
        <v>4439</v>
      </c>
      <c r="FG122" s="42" t="s">
        <v>1240</v>
      </c>
      <c r="FH122" s="115"/>
      <c r="FI122" s="42" t="s">
        <v>1240</v>
      </c>
      <c r="FJ122" s="127"/>
      <c r="FK122" s="42" t="s">
        <v>25</v>
      </c>
      <c r="FL122" s="127"/>
      <c r="FM122" s="42" t="s">
        <v>25</v>
      </c>
      <c r="FN122" s="42" t="s">
        <v>25</v>
      </c>
      <c r="FO122" s="42" t="s">
        <v>25</v>
      </c>
      <c r="FP122" s="42" t="s">
        <v>25</v>
      </c>
      <c r="FQ122" s="42" t="s">
        <v>25</v>
      </c>
      <c r="FR122" s="42" t="s">
        <v>25</v>
      </c>
      <c r="FS122" s="42" t="s">
        <v>25</v>
      </c>
      <c r="FT122" s="42" t="s">
        <v>25</v>
      </c>
      <c r="FU122" s="42" t="s">
        <v>25</v>
      </c>
      <c r="FV122" s="42" t="s">
        <v>25</v>
      </c>
      <c r="FW122" s="127"/>
      <c r="FX122" s="47" t="s">
        <v>25</v>
      </c>
      <c r="FY122" s="47" t="s">
        <v>25</v>
      </c>
      <c r="FZ122" s="47" t="s">
        <v>25</v>
      </c>
      <c r="GA122" s="127"/>
      <c r="GB122" s="47" t="s">
        <v>25</v>
      </c>
      <c r="GC122" s="47" t="s">
        <v>25</v>
      </c>
      <c r="GD122" s="47" t="s">
        <v>25</v>
      </c>
      <c r="GE122" s="47" t="s">
        <v>25</v>
      </c>
      <c r="GF122" s="47" t="s">
        <v>25</v>
      </c>
      <c r="GG122" s="47" t="s">
        <v>25</v>
      </c>
      <c r="GH122" s="47" t="s">
        <v>25</v>
      </c>
      <c r="GI122" s="47" t="s">
        <v>25</v>
      </c>
      <c r="GJ122" s="127"/>
      <c r="GK122" s="127"/>
      <c r="GL122" s="42" t="s">
        <v>2178</v>
      </c>
      <c r="GM122" s="42" t="s">
        <v>2178</v>
      </c>
      <c r="GN122" s="42" t="s">
        <v>2178</v>
      </c>
      <c r="GO122" s="127"/>
      <c r="GP122" s="42" t="s">
        <v>25</v>
      </c>
      <c r="GQ122" s="176" t="s">
        <v>25</v>
      </c>
      <c r="GR122" s="127"/>
      <c r="GS122" s="127"/>
      <c r="GT122" s="42" t="s">
        <v>2960</v>
      </c>
      <c r="GU122" s="42" t="s">
        <v>2960</v>
      </c>
      <c r="GV122" s="42" t="s">
        <v>2960</v>
      </c>
      <c r="GW122" s="42" t="s">
        <v>2960</v>
      </c>
      <c r="GX122" s="42" t="s">
        <v>25</v>
      </c>
      <c r="GY122" s="42" t="s">
        <v>25</v>
      </c>
      <c r="GZ122" s="42" t="s">
        <v>25</v>
      </c>
      <c r="HA122" s="127"/>
      <c r="HB122" s="127"/>
      <c r="HC122" s="42" t="s">
        <v>25</v>
      </c>
      <c r="HD122" s="42" t="s">
        <v>25</v>
      </c>
      <c r="HE122" s="42" t="s">
        <v>25</v>
      </c>
      <c r="HF122" s="42" t="s">
        <v>25</v>
      </c>
      <c r="HG122" s="42" t="s">
        <v>25</v>
      </c>
      <c r="HH122" s="42" t="s">
        <v>25</v>
      </c>
      <c r="HI122" s="43" t="s">
        <v>25</v>
      </c>
      <c r="HJ122" s="43" t="s">
        <v>25</v>
      </c>
      <c r="HK122" s="116"/>
      <c r="HL122" s="42" t="s">
        <v>25</v>
      </c>
      <c r="HM122" s="42" t="s">
        <v>25</v>
      </c>
    </row>
    <row r="123" spans="1:221" ht="11.25" customHeight="1">
      <c r="A123" s="86" t="s">
        <v>435</v>
      </c>
      <c r="B123" s="86"/>
      <c r="C123" s="62" t="s">
        <v>25</v>
      </c>
      <c r="D123" s="62" t="s">
        <v>25</v>
      </c>
      <c r="E123" s="62" t="s">
        <v>25</v>
      </c>
      <c r="F123" s="62" t="s">
        <v>6277</v>
      </c>
      <c r="G123" s="62" t="s">
        <v>25</v>
      </c>
      <c r="H123" s="62" t="s">
        <v>25</v>
      </c>
      <c r="I123" s="66" t="s">
        <v>3952</v>
      </c>
      <c r="J123" s="62" t="s">
        <v>25</v>
      </c>
      <c r="K123" s="62" t="s">
        <v>25</v>
      </c>
      <c r="L123" s="66" t="s">
        <v>3952</v>
      </c>
      <c r="M123" s="66" t="s">
        <v>3952</v>
      </c>
      <c r="N123" s="66" t="s">
        <v>3952</v>
      </c>
      <c r="O123" s="66" t="s">
        <v>3952</v>
      </c>
      <c r="P123" s="63"/>
      <c r="Q123" s="63" t="s">
        <v>25</v>
      </c>
      <c r="R123" s="63"/>
      <c r="S123" s="63" t="s">
        <v>25</v>
      </c>
      <c r="T123" s="62" t="s">
        <v>25</v>
      </c>
      <c r="U123" s="66" t="s">
        <v>25</v>
      </c>
      <c r="V123" s="62" t="s">
        <v>25</v>
      </c>
      <c r="W123" s="66" t="s">
        <v>25</v>
      </c>
      <c r="X123" s="62" t="s">
        <v>4691</v>
      </c>
      <c r="Y123" s="62" t="s">
        <v>4691</v>
      </c>
      <c r="Z123" s="63"/>
      <c r="AA123" s="63"/>
      <c r="AB123" s="63"/>
      <c r="AC123" s="63" t="s">
        <v>25</v>
      </c>
      <c r="AD123" s="63" t="s">
        <v>25</v>
      </c>
      <c r="AE123" s="63" t="s">
        <v>25</v>
      </c>
      <c r="AF123" s="63" t="s">
        <v>25</v>
      </c>
      <c r="AG123" s="63" t="s">
        <v>25</v>
      </c>
      <c r="AH123" s="63" t="s">
        <v>25</v>
      </c>
      <c r="AI123" s="200"/>
      <c r="AJ123" s="63" t="s">
        <v>3946</v>
      </c>
      <c r="AK123" s="63" t="s">
        <v>3946</v>
      </c>
      <c r="AL123" s="62" t="s">
        <v>6277</v>
      </c>
      <c r="AM123" s="63" t="s">
        <v>5272</v>
      </c>
      <c r="AN123" s="200"/>
      <c r="AO123" s="63" t="s">
        <v>6888</v>
      </c>
      <c r="AP123" s="63" t="s">
        <v>5272</v>
      </c>
      <c r="AQ123" s="63"/>
      <c r="AR123" s="63" t="s">
        <v>25</v>
      </c>
      <c r="AS123" s="63"/>
      <c r="AT123" s="63"/>
      <c r="AU123" s="63" t="s">
        <v>25</v>
      </c>
      <c r="AV123" s="63" t="s">
        <v>25</v>
      </c>
      <c r="AW123" s="63" t="s">
        <v>25</v>
      </c>
      <c r="AX123" s="63" t="s">
        <v>25</v>
      </c>
      <c r="AY123" s="63" t="s">
        <v>25</v>
      </c>
      <c r="AZ123" s="63" t="s">
        <v>25</v>
      </c>
      <c r="BA123" s="63" t="s">
        <v>25</v>
      </c>
      <c r="BB123" s="63" t="s">
        <v>25</v>
      </c>
      <c r="BC123" s="63" t="s">
        <v>25</v>
      </c>
      <c r="BD123" s="63" t="s">
        <v>25</v>
      </c>
      <c r="BE123" s="62"/>
      <c r="BF123" s="63" t="s">
        <v>25</v>
      </c>
      <c r="BG123" s="63" t="s">
        <v>4323</v>
      </c>
      <c r="BH123" s="62"/>
      <c r="BI123" s="63" t="s">
        <v>25</v>
      </c>
      <c r="BJ123" s="63" t="s">
        <v>25</v>
      </c>
      <c r="BK123" s="63" t="s">
        <v>25</v>
      </c>
      <c r="BL123" s="63" t="s">
        <v>25</v>
      </c>
      <c r="BM123" s="63" t="s">
        <v>5599</v>
      </c>
      <c r="BN123" s="62"/>
      <c r="BO123" s="63" t="s">
        <v>7107</v>
      </c>
      <c r="BP123" s="63" t="s">
        <v>25</v>
      </c>
      <c r="BQ123" s="63" t="s">
        <v>25</v>
      </c>
      <c r="BR123" s="63" t="s">
        <v>25</v>
      </c>
      <c r="BS123" s="63" t="s">
        <v>25</v>
      </c>
      <c r="BT123" s="63" t="s">
        <v>25</v>
      </c>
      <c r="BU123" s="63" t="s">
        <v>25</v>
      </c>
      <c r="BV123" s="63" t="s">
        <v>25</v>
      </c>
      <c r="BW123" s="63" t="s">
        <v>5599</v>
      </c>
      <c r="BX123" s="63" t="s">
        <v>25</v>
      </c>
      <c r="BY123" s="63" t="s">
        <v>701</v>
      </c>
      <c r="BZ123" s="63" t="s">
        <v>25</v>
      </c>
      <c r="CA123" s="63" t="s">
        <v>25</v>
      </c>
      <c r="CB123" s="63" t="s">
        <v>25</v>
      </c>
      <c r="CC123" s="63" t="s">
        <v>25</v>
      </c>
      <c r="CD123" s="63" t="s">
        <v>25</v>
      </c>
      <c r="CE123" s="62"/>
      <c r="CF123" s="64" t="s">
        <v>5081</v>
      </c>
      <c r="CG123" s="64" t="s">
        <v>5082</v>
      </c>
      <c r="CH123" s="64"/>
      <c r="CI123" s="64"/>
      <c r="CJ123" s="64"/>
      <c r="CK123" s="64" t="s">
        <v>4972</v>
      </c>
      <c r="CL123" s="64" t="s">
        <v>4972</v>
      </c>
      <c r="CM123" s="64" t="s">
        <v>4972</v>
      </c>
      <c r="CN123" s="63" t="s">
        <v>25</v>
      </c>
      <c r="CO123" s="63" t="s">
        <v>25</v>
      </c>
      <c r="CP123" s="64" t="s">
        <v>2115</v>
      </c>
      <c r="CQ123" s="64" t="s">
        <v>2115</v>
      </c>
      <c r="CR123" s="64" t="s">
        <v>4430</v>
      </c>
      <c r="CS123" s="64"/>
      <c r="CT123" s="63" t="s">
        <v>25</v>
      </c>
      <c r="CU123" s="63" t="s">
        <v>25</v>
      </c>
      <c r="CV123" s="63" t="s">
        <v>25</v>
      </c>
      <c r="CW123" s="65"/>
      <c r="CX123" s="63" t="s">
        <v>25</v>
      </c>
      <c r="CY123" s="63" t="s">
        <v>25</v>
      </c>
      <c r="CZ123" s="63" t="s">
        <v>25</v>
      </c>
      <c r="DA123" s="63" t="s">
        <v>25</v>
      </c>
      <c r="DB123" s="62"/>
      <c r="DC123" s="63" t="s">
        <v>25</v>
      </c>
      <c r="DD123" s="62"/>
      <c r="DE123" s="63" t="s">
        <v>25</v>
      </c>
      <c r="DF123" s="63" t="s">
        <v>25</v>
      </c>
      <c r="DG123" s="63" t="s">
        <v>25</v>
      </c>
      <c r="DH123" s="63" t="s">
        <v>25</v>
      </c>
      <c r="DI123" s="62"/>
      <c r="DJ123" s="62"/>
      <c r="DK123" s="62"/>
      <c r="DL123" s="62" t="s">
        <v>2177</v>
      </c>
      <c r="DM123" s="62" t="s">
        <v>2177</v>
      </c>
      <c r="DN123" s="62" t="s">
        <v>2177</v>
      </c>
      <c r="DO123" s="62" t="s">
        <v>3240</v>
      </c>
      <c r="DP123" s="62" t="s">
        <v>3240</v>
      </c>
      <c r="DQ123" s="62" t="s">
        <v>25</v>
      </c>
      <c r="DR123" s="62"/>
      <c r="DS123" s="62"/>
      <c r="DT123" s="62"/>
      <c r="DU123" s="62"/>
      <c r="DV123" s="63" t="s">
        <v>25</v>
      </c>
      <c r="DW123" s="63" t="s">
        <v>25</v>
      </c>
      <c r="DX123" s="63" t="s">
        <v>25</v>
      </c>
      <c r="DY123" s="63" t="s">
        <v>25</v>
      </c>
      <c r="DZ123" s="63" t="s">
        <v>25</v>
      </c>
      <c r="EA123" s="63" t="s">
        <v>25</v>
      </c>
      <c r="EB123" s="63" t="s">
        <v>25</v>
      </c>
      <c r="EC123" s="63" t="s">
        <v>25</v>
      </c>
      <c r="ED123" s="63" t="s">
        <v>25</v>
      </c>
      <c r="EE123" s="63" t="s">
        <v>25</v>
      </c>
      <c r="EF123" s="63" t="s">
        <v>25</v>
      </c>
      <c r="EG123" s="63" t="s">
        <v>25</v>
      </c>
      <c r="EH123" s="62" t="s">
        <v>25</v>
      </c>
      <c r="EI123" s="62" t="s">
        <v>25</v>
      </c>
      <c r="EJ123" s="62" t="s">
        <v>25</v>
      </c>
      <c r="EK123" s="62" t="s">
        <v>25</v>
      </c>
      <c r="EL123" s="62" t="s">
        <v>25</v>
      </c>
      <c r="EM123" s="62" t="s">
        <v>25</v>
      </c>
      <c r="EN123" s="62" t="s">
        <v>25</v>
      </c>
      <c r="EO123" s="62" t="s">
        <v>25</v>
      </c>
      <c r="EP123" s="63" t="s">
        <v>25</v>
      </c>
      <c r="EQ123" s="63" t="s">
        <v>25</v>
      </c>
      <c r="ER123" s="63" t="s">
        <v>25</v>
      </c>
      <c r="ES123" s="63" t="s">
        <v>25</v>
      </c>
      <c r="ET123" s="66" t="s">
        <v>25</v>
      </c>
      <c r="EU123" s="66" t="s">
        <v>25</v>
      </c>
      <c r="EV123" s="63" t="s">
        <v>25</v>
      </c>
      <c r="EW123" s="63" t="s">
        <v>25</v>
      </c>
      <c r="EX123" s="66" t="s">
        <v>25</v>
      </c>
      <c r="EY123" s="66" t="s">
        <v>25</v>
      </c>
      <c r="EZ123" s="63" t="s">
        <v>25</v>
      </c>
      <c r="FA123" s="63" t="s">
        <v>25</v>
      </c>
      <c r="FB123" s="63" t="s">
        <v>25</v>
      </c>
      <c r="FC123" s="63" t="s">
        <v>25</v>
      </c>
      <c r="FD123" s="66" t="s">
        <v>2405</v>
      </c>
      <c r="FE123" s="66" t="s">
        <v>2405</v>
      </c>
      <c r="FF123" s="66" t="s">
        <v>2405</v>
      </c>
      <c r="FG123" s="63" t="s">
        <v>3634</v>
      </c>
      <c r="FH123" s="62"/>
      <c r="FI123" s="63" t="s">
        <v>3634</v>
      </c>
      <c r="FJ123" s="62"/>
      <c r="FK123" s="62" t="s">
        <v>25</v>
      </c>
      <c r="FL123" s="63"/>
      <c r="FM123" s="63" t="s">
        <v>25</v>
      </c>
      <c r="FN123" s="62" t="s">
        <v>25</v>
      </c>
      <c r="FO123" s="63" t="s">
        <v>25</v>
      </c>
      <c r="FP123" s="62" t="s">
        <v>25</v>
      </c>
      <c r="FQ123" s="63" t="s">
        <v>25</v>
      </c>
      <c r="FR123" s="62" t="s">
        <v>25</v>
      </c>
      <c r="FS123" s="62" t="s">
        <v>25</v>
      </c>
      <c r="FT123" s="62" t="s">
        <v>25</v>
      </c>
      <c r="FU123" s="62" t="s">
        <v>25</v>
      </c>
      <c r="FV123" s="62" t="s">
        <v>25</v>
      </c>
      <c r="FW123" s="62"/>
      <c r="FX123" s="63" t="s">
        <v>25</v>
      </c>
      <c r="FY123" s="63" t="s">
        <v>25</v>
      </c>
      <c r="FZ123" s="63" t="s">
        <v>25</v>
      </c>
      <c r="GA123" s="62"/>
      <c r="GB123" s="63" t="s">
        <v>25</v>
      </c>
      <c r="GC123" s="63" t="s">
        <v>25</v>
      </c>
      <c r="GD123" s="63" t="s">
        <v>25</v>
      </c>
      <c r="GE123" s="63" t="s">
        <v>25</v>
      </c>
      <c r="GF123" s="63" t="s">
        <v>25</v>
      </c>
      <c r="GG123" s="63" t="s">
        <v>25</v>
      </c>
      <c r="GH123" s="63" t="s">
        <v>25</v>
      </c>
      <c r="GI123" s="63" t="s">
        <v>25</v>
      </c>
      <c r="GJ123" s="62"/>
      <c r="GK123" s="62"/>
      <c r="GL123" s="62" t="s">
        <v>2896</v>
      </c>
      <c r="GM123" s="62" t="s">
        <v>1401</v>
      </c>
      <c r="GN123" s="62" t="s">
        <v>1401</v>
      </c>
      <c r="GO123" s="62"/>
      <c r="GP123" s="63" t="s">
        <v>25</v>
      </c>
      <c r="GQ123" s="62" t="s">
        <v>25</v>
      </c>
      <c r="GR123" s="62"/>
      <c r="GS123" s="62"/>
      <c r="GT123" s="62" t="s">
        <v>2521</v>
      </c>
      <c r="GU123" s="62" t="s">
        <v>2521</v>
      </c>
      <c r="GV123" s="62" t="s">
        <v>2521</v>
      </c>
      <c r="GW123" s="62" t="s">
        <v>2521</v>
      </c>
      <c r="GX123" s="62" t="s">
        <v>25</v>
      </c>
      <c r="GY123" s="62" t="s">
        <v>25</v>
      </c>
      <c r="GZ123" s="62" t="s">
        <v>25</v>
      </c>
      <c r="HA123" s="67"/>
      <c r="HB123" s="67"/>
      <c r="HC123" s="67" t="s">
        <v>25</v>
      </c>
      <c r="HD123" s="67" t="s">
        <v>25</v>
      </c>
      <c r="HE123" s="67" t="s">
        <v>25</v>
      </c>
      <c r="HF123" s="67" t="s">
        <v>25</v>
      </c>
      <c r="HG123" s="62" t="s">
        <v>25</v>
      </c>
      <c r="HH123" s="62" t="s">
        <v>25</v>
      </c>
      <c r="HI123" s="62" t="s">
        <v>25</v>
      </c>
      <c r="HJ123" s="62" t="s">
        <v>25</v>
      </c>
      <c r="HK123" s="62"/>
      <c r="HL123" s="67" t="s">
        <v>25</v>
      </c>
      <c r="HM123" s="67" t="s">
        <v>25</v>
      </c>
    </row>
    <row r="124" spans="1:221" ht="22.5" customHeight="1">
      <c r="A124" s="44" t="s">
        <v>51</v>
      </c>
      <c r="B124" s="44"/>
      <c r="C124" s="42" t="s">
        <v>67</v>
      </c>
      <c r="D124" s="47" t="s">
        <v>67</v>
      </c>
      <c r="E124" s="42" t="s">
        <v>67</v>
      </c>
      <c r="F124" s="42" t="s">
        <v>67</v>
      </c>
      <c r="G124" s="42" t="s">
        <v>67</v>
      </c>
      <c r="H124" s="47" t="s">
        <v>67</v>
      </c>
      <c r="I124" s="42" t="s">
        <v>67</v>
      </c>
      <c r="J124" s="47" t="s">
        <v>67</v>
      </c>
      <c r="K124" s="47" t="s">
        <v>67</v>
      </c>
      <c r="L124" s="42" t="s">
        <v>67</v>
      </c>
      <c r="M124" s="47" t="s">
        <v>67</v>
      </c>
      <c r="N124" s="42" t="s">
        <v>67</v>
      </c>
      <c r="O124" s="47" t="s">
        <v>67</v>
      </c>
      <c r="P124" s="47" t="s">
        <v>93</v>
      </c>
      <c r="Q124" s="47" t="s">
        <v>93</v>
      </c>
      <c r="R124" s="47" t="s">
        <v>91</v>
      </c>
      <c r="S124" s="47" t="s">
        <v>91</v>
      </c>
      <c r="T124" s="47" t="s">
        <v>93</v>
      </c>
      <c r="U124" s="47" t="s">
        <v>93</v>
      </c>
      <c r="V124" s="47" t="s">
        <v>104</v>
      </c>
      <c r="W124" s="47" t="s">
        <v>104</v>
      </c>
      <c r="X124" s="47" t="s">
        <v>67</v>
      </c>
      <c r="Y124" s="47" t="s">
        <v>67</v>
      </c>
      <c r="Z124" s="47" t="s">
        <v>25</v>
      </c>
      <c r="AA124" s="47" t="s">
        <v>67</v>
      </c>
      <c r="AB124" s="47" t="s">
        <v>67</v>
      </c>
      <c r="AC124" s="47" t="s">
        <v>323</v>
      </c>
      <c r="AD124" s="47" t="s">
        <v>323</v>
      </c>
      <c r="AE124" s="47" t="s">
        <v>323</v>
      </c>
      <c r="AF124" s="47" t="s">
        <v>67</v>
      </c>
      <c r="AG124" s="47" t="s">
        <v>67</v>
      </c>
      <c r="AH124" s="47" t="s">
        <v>67</v>
      </c>
      <c r="AI124" s="42" t="s">
        <v>67</v>
      </c>
      <c r="AJ124" s="42" t="s">
        <v>6807</v>
      </c>
      <c r="AK124" s="47" t="s">
        <v>93</v>
      </c>
      <c r="AL124" s="42" t="s">
        <v>67</v>
      </c>
      <c r="AM124" s="47" t="s">
        <v>84</v>
      </c>
      <c r="AN124" s="42" t="s">
        <v>67</v>
      </c>
      <c r="AO124" s="42" t="s">
        <v>6894</v>
      </c>
      <c r="AP124" s="47" t="s">
        <v>84</v>
      </c>
      <c r="AQ124" s="47" t="s">
        <v>4128</v>
      </c>
      <c r="AR124" s="176" t="s">
        <v>6894</v>
      </c>
      <c r="AS124" s="42" t="s">
        <v>6894</v>
      </c>
      <c r="AT124" s="42" t="s">
        <v>7386</v>
      </c>
      <c r="AU124" s="47" t="s">
        <v>98</v>
      </c>
      <c r="AV124" s="47" t="s">
        <v>323</v>
      </c>
      <c r="AW124" s="42" t="s">
        <v>7072</v>
      </c>
      <c r="AX124" s="42" t="s">
        <v>7072</v>
      </c>
      <c r="AY124" s="47" t="s">
        <v>93</v>
      </c>
      <c r="AZ124" s="47" t="s">
        <v>93</v>
      </c>
      <c r="BA124" s="47" t="s">
        <v>93</v>
      </c>
      <c r="BB124" s="47" t="s">
        <v>323</v>
      </c>
      <c r="BC124" s="47" t="s">
        <v>323</v>
      </c>
      <c r="BD124" s="47" t="s">
        <v>323</v>
      </c>
      <c r="BE124" s="47" t="s">
        <v>93</v>
      </c>
      <c r="BF124" s="47" t="s">
        <v>93</v>
      </c>
      <c r="BG124" s="42" t="s">
        <v>7172</v>
      </c>
      <c r="BH124" s="47" t="s">
        <v>91</v>
      </c>
      <c r="BI124" s="47" t="s">
        <v>91</v>
      </c>
      <c r="BJ124" s="47" t="s">
        <v>91</v>
      </c>
      <c r="BK124" s="47" t="s">
        <v>91</v>
      </c>
      <c r="BL124" s="47" t="s">
        <v>91</v>
      </c>
      <c r="BM124" s="42" t="s">
        <v>7109</v>
      </c>
      <c r="BN124" s="47" t="s">
        <v>67</v>
      </c>
      <c r="BO124" s="42" t="s">
        <v>7109</v>
      </c>
      <c r="BP124" s="47" t="s">
        <v>67</v>
      </c>
      <c r="BQ124" s="47" t="s">
        <v>67</v>
      </c>
      <c r="BR124" s="47" t="s">
        <v>67</v>
      </c>
      <c r="BS124" s="47" t="s">
        <v>67</v>
      </c>
      <c r="BT124" s="47" t="s">
        <v>67</v>
      </c>
      <c r="BU124" s="47" t="s">
        <v>67</v>
      </c>
      <c r="BV124" s="47" t="s">
        <v>67</v>
      </c>
      <c r="BW124" s="47" t="s">
        <v>67</v>
      </c>
      <c r="BX124" s="42" t="s">
        <v>7236</v>
      </c>
      <c r="BY124" s="47" t="s">
        <v>67</v>
      </c>
      <c r="BZ124" s="47" t="s">
        <v>411</v>
      </c>
      <c r="CA124" s="42" t="s">
        <v>7236</v>
      </c>
      <c r="CB124" s="47" t="s">
        <v>67</v>
      </c>
      <c r="CC124" s="42" t="s">
        <v>93</v>
      </c>
      <c r="CD124" s="47" t="s">
        <v>93</v>
      </c>
      <c r="CE124" s="47" t="s">
        <v>25</v>
      </c>
      <c r="CF124" s="29" t="s">
        <v>67</v>
      </c>
      <c r="CG124" s="29" t="s">
        <v>67</v>
      </c>
      <c r="CH124" s="29" t="s">
        <v>67</v>
      </c>
      <c r="CI124" s="35" t="s">
        <v>67</v>
      </c>
      <c r="CJ124" s="48" t="s">
        <v>67</v>
      </c>
      <c r="CK124" s="29" t="s">
        <v>67</v>
      </c>
      <c r="CL124" s="29" t="s">
        <v>67</v>
      </c>
      <c r="CM124" s="29" t="s">
        <v>67</v>
      </c>
      <c r="CN124" s="47" t="s">
        <v>67</v>
      </c>
      <c r="CO124" s="47" t="s">
        <v>67</v>
      </c>
      <c r="CP124" s="48" t="s">
        <v>67</v>
      </c>
      <c r="CQ124" s="48" t="s">
        <v>25</v>
      </c>
      <c r="CR124" s="48" t="s">
        <v>25</v>
      </c>
      <c r="CS124" s="29" t="s">
        <v>98</v>
      </c>
      <c r="CT124" s="29" t="s">
        <v>98</v>
      </c>
      <c r="CU124" s="29" t="s">
        <v>98</v>
      </c>
      <c r="CV124" s="51" t="s">
        <v>3815</v>
      </c>
      <c r="CW124" s="35" t="s">
        <v>72</v>
      </c>
      <c r="CX124" s="48" t="s">
        <v>323</v>
      </c>
      <c r="CY124" s="48" t="s">
        <v>323</v>
      </c>
      <c r="CZ124" s="51" t="s">
        <v>3814</v>
      </c>
      <c r="DA124" s="42" t="s">
        <v>1454</v>
      </c>
      <c r="DB124" s="47" t="s">
        <v>142</v>
      </c>
      <c r="DC124" s="42" t="s">
        <v>1454</v>
      </c>
      <c r="DD124" s="47" t="s">
        <v>143</v>
      </c>
      <c r="DE124" s="42" t="s">
        <v>1454</v>
      </c>
      <c r="DF124" s="42" t="s">
        <v>1454</v>
      </c>
      <c r="DG124" s="42" t="s">
        <v>1454</v>
      </c>
      <c r="DH124" s="42" t="s">
        <v>1454</v>
      </c>
      <c r="DI124" s="47" t="s">
        <v>1243</v>
      </c>
      <c r="DJ124" s="47" t="s">
        <v>1243</v>
      </c>
      <c r="DK124" s="47" t="s">
        <v>67</v>
      </c>
      <c r="DL124" s="42" t="s">
        <v>67</v>
      </c>
      <c r="DM124" s="42" t="s">
        <v>25</v>
      </c>
      <c r="DN124" s="42" t="s">
        <v>67</v>
      </c>
      <c r="DO124" s="42" t="s">
        <v>5715</v>
      </c>
      <c r="DP124" s="42" t="s">
        <v>3783</v>
      </c>
      <c r="DQ124" s="47" t="s">
        <v>67</v>
      </c>
      <c r="DR124" s="47" t="s">
        <v>67</v>
      </c>
      <c r="DS124" s="47" t="s">
        <v>67</v>
      </c>
      <c r="DT124" s="47" t="s">
        <v>67</v>
      </c>
      <c r="DU124" s="47" t="s">
        <v>67</v>
      </c>
      <c r="DV124" s="47" t="s">
        <v>67</v>
      </c>
      <c r="DW124" s="47" t="s">
        <v>67</v>
      </c>
      <c r="DX124" s="47" t="s">
        <v>67</v>
      </c>
      <c r="DY124" s="47" t="s">
        <v>67</v>
      </c>
      <c r="DZ124" s="47" t="s">
        <v>67</v>
      </c>
      <c r="EA124" s="47" t="s">
        <v>67</v>
      </c>
      <c r="EB124" s="47" t="s">
        <v>67</v>
      </c>
      <c r="EC124" s="47" t="s">
        <v>67</v>
      </c>
      <c r="ED124" s="47" t="s">
        <v>67</v>
      </c>
      <c r="EE124" s="47" t="s">
        <v>67</v>
      </c>
      <c r="EF124" s="47" t="s">
        <v>67</v>
      </c>
      <c r="EG124" s="47" t="s">
        <v>67</v>
      </c>
      <c r="EH124" s="47" t="s">
        <v>67</v>
      </c>
      <c r="EI124" s="47" t="s">
        <v>67</v>
      </c>
      <c r="EJ124" s="47" t="s">
        <v>67</v>
      </c>
      <c r="EK124" s="47" t="s">
        <v>67</v>
      </c>
      <c r="EL124" s="47" t="s">
        <v>67</v>
      </c>
      <c r="EM124" s="47" t="s">
        <v>67</v>
      </c>
      <c r="EN124" s="47" t="s">
        <v>67</v>
      </c>
      <c r="EO124" s="47" t="s">
        <v>67</v>
      </c>
      <c r="EP124" s="47" t="s">
        <v>411</v>
      </c>
      <c r="EQ124" s="47" t="s">
        <v>411</v>
      </c>
      <c r="ER124" s="47" t="s">
        <v>411</v>
      </c>
      <c r="ES124" s="47" t="s">
        <v>411</v>
      </c>
      <c r="ET124" s="47" t="s">
        <v>411</v>
      </c>
      <c r="EU124" s="47" t="s">
        <v>411</v>
      </c>
      <c r="EV124" s="47" t="s">
        <v>411</v>
      </c>
      <c r="EW124" s="47" t="s">
        <v>411</v>
      </c>
      <c r="EX124" s="47" t="s">
        <v>411</v>
      </c>
      <c r="EY124" s="47" t="s">
        <v>411</v>
      </c>
      <c r="EZ124" s="47" t="s">
        <v>104</v>
      </c>
      <c r="FA124" s="47" t="s">
        <v>93</v>
      </c>
      <c r="FB124" s="47" t="s">
        <v>5740</v>
      </c>
      <c r="FC124" s="47" t="s">
        <v>93</v>
      </c>
      <c r="FD124" s="47" t="s">
        <v>67</v>
      </c>
      <c r="FE124" s="47" t="s">
        <v>67</v>
      </c>
      <c r="FF124" s="47" t="s">
        <v>67</v>
      </c>
      <c r="FG124" s="42" t="s">
        <v>25</v>
      </c>
      <c r="FH124" s="47" t="s">
        <v>167</v>
      </c>
      <c r="FI124" s="42" t="s">
        <v>25</v>
      </c>
      <c r="FJ124" s="42" t="s">
        <v>274</v>
      </c>
      <c r="FK124" s="47" t="s">
        <v>323</v>
      </c>
      <c r="FL124" s="42" t="s">
        <v>274</v>
      </c>
      <c r="FM124" s="42" t="s">
        <v>2491</v>
      </c>
      <c r="FN124" s="42" t="s">
        <v>7472</v>
      </c>
      <c r="FO124" s="42" t="s">
        <v>7771</v>
      </c>
      <c r="FP124" s="42" t="s">
        <v>7786</v>
      </c>
      <c r="FQ124" s="42" t="s">
        <v>7771</v>
      </c>
      <c r="FR124" s="42" t="s">
        <v>7786</v>
      </c>
      <c r="FS124" s="42" t="s">
        <v>25</v>
      </c>
      <c r="FT124" s="47" t="s">
        <v>1208</v>
      </c>
      <c r="FU124" s="47" t="s">
        <v>1208</v>
      </c>
      <c r="FV124" s="52" t="s">
        <v>67</v>
      </c>
      <c r="FW124" s="47" t="s">
        <v>103</v>
      </c>
      <c r="FX124" s="47" t="s">
        <v>103</v>
      </c>
      <c r="FY124" s="47" t="s">
        <v>142</v>
      </c>
      <c r="FZ124" s="47" t="s">
        <v>67</v>
      </c>
      <c r="GA124" s="42" t="s">
        <v>25</v>
      </c>
      <c r="GB124" s="47" t="s">
        <v>142</v>
      </c>
      <c r="GC124" s="47" t="s">
        <v>93</v>
      </c>
      <c r="GD124" s="47" t="s">
        <v>323</v>
      </c>
      <c r="GE124" s="47" t="s">
        <v>323</v>
      </c>
      <c r="GF124" s="47" t="s">
        <v>323</v>
      </c>
      <c r="GG124" s="47" t="s">
        <v>323</v>
      </c>
      <c r="GH124" s="47" t="s">
        <v>5218</v>
      </c>
      <c r="GI124" s="47" t="s">
        <v>5218</v>
      </c>
      <c r="GJ124" s="47" t="s">
        <v>93</v>
      </c>
      <c r="GK124" s="47" t="s">
        <v>103</v>
      </c>
      <c r="GL124" s="47" t="s">
        <v>323</v>
      </c>
      <c r="GM124" s="47" t="s">
        <v>93</v>
      </c>
      <c r="GN124" s="47" t="s">
        <v>5780</v>
      </c>
      <c r="GO124" s="42" t="s">
        <v>72</v>
      </c>
      <c r="GP124" s="47" t="s">
        <v>1208</v>
      </c>
      <c r="GQ124" s="47" t="s">
        <v>67</v>
      </c>
      <c r="GR124" s="47" t="s">
        <v>91</v>
      </c>
      <c r="GS124" s="47" t="s">
        <v>142</v>
      </c>
      <c r="GT124" s="47" t="s">
        <v>323</v>
      </c>
      <c r="GU124" s="47" t="s">
        <v>462</v>
      </c>
      <c r="GV124" s="47" t="s">
        <v>323</v>
      </c>
      <c r="GW124" s="47" t="s">
        <v>4584</v>
      </c>
      <c r="GX124" s="47" t="s">
        <v>67</v>
      </c>
      <c r="GY124" s="47" t="s">
        <v>67</v>
      </c>
      <c r="GZ124" s="47" t="s">
        <v>67</v>
      </c>
      <c r="HA124" s="47" t="s">
        <v>72</v>
      </c>
      <c r="HB124" s="47" t="s">
        <v>72</v>
      </c>
      <c r="HC124" s="47" t="s">
        <v>323</v>
      </c>
      <c r="HD124" s="47" t="s">
        <v>323</v>
      </c>
      <c r="HE124" s="47" t="s">
        <v>323</v>
      </c>
      <c r="HF124" s="47" t="s">
        <v>323</v>
      </c>
      <c r="HG124" s="47" t="s">
        <v>262</v>
      </c>
      <c r="HH124" s="47" t="s">
        <v>262</v>
      </c>
      <c r="HI124" s="47" t="s">
        <v>91</v>
      </c>
      <c r="HJ124" s="47" t="s">
        <v>323</v>
      </c>
      <c r="HK124" s="47" t="s">
        <v>72</v>
      </c>
      <c r="HL124" s="47" t="s">
        <v>323</v>
      </c>
      <c r="HM124" s="47" t="s">
        <v>93</v>
      </c>
    </row>
    <row r="125" spans="1:221" ht="11.25" customHeight="1">
      <c r="A125" s="86" t="s">
        <v>435</v>
      </c>
      <c r="B125" s="86"/>
      <c r="C125" s="62" t="s">
        <v>5526</v>
      </c>
      <c r="D125" s="62" t="s">
        <v>5527</v>
      </c>
      <c r="E125" s="62" t="s">
        <v>6167</v>
      </c>
      <c r="F125" s="62" t="s">
        <v>6217</v>
      </c>
      <c r="G125" s="62" t="s">
        <v>6217</v>
      </c>
      <c r="H125" s="62" t="s">
        <v>5527</v>
      </c>
      <c r="I125" s="62" t="s">
        <v>6348</v>
      </c>
      <c r="J125" s="62"/>
      <c r="K125" s="62" t="s">
        <v>1633</v>
      </c>
      <c r="L125" s="62" t="s">
        <v>6348</v>
      </c>
      <c r="M125" s="62" t="s">
        <v>1633</v>
      </c>
      <c r="N125" s="62" t="s">
        <v>6348</v>
      </c>
      <c r="O125" s="62" t="s">
        <v>1633</v>
      </c>
      <c r="P125" s="63"/>
      <c r="Q125" s="63" t="s">
        <v>692</v>
      </c>
      <c r="R125" s="63"/>
      <c r="S125" s="63" t="s">
        <v>739</v>
      </c>
      <c r="T125" s="62" t="s">
        <v>4823</v>
      </c>
      <c r="U125" s="62" t="s">
        <v>4823</v>
      </c>
      <c r="V125" s="62" t="s">
        <v>4781</v>
      </c>
      <c r="W125" s="62" t="s">
        <v>4781</v>
      </c>
      <c r="X125" s="62" t="s">
        <v>4701</v>
      </c>
      <c r="Y125" s="62" t="s">
        <v>4701</v>
      </c>
      <c r="Z125" s="63" t="s">
        <v>25</v>
      </c>
      <c r="AA125" s="63" t="s">
        <v>1108</v>
      </c>
      <c r="AB125" s="63" t="s">
        <v>1108</v>
      </c>
      <c r="AC125" s="63" t="s">
        <v>2339</v>
      </c>
      <c r="AD125" s="63" t="s">
        <v>2339</v>
      </c>
      <c r="AE125" s="63" t="s">
        <v>2339</v>
      </c>
      <c r="AF125" s="63"/>
      <c r="AG125" s="63"/>
      <c r="AH125" s="63"/>
      <c r="AI125" s="200"/>
      <c r="AJ125" s="63" t="s">
        <v>3933</v>
      </c>
      <c r="AK125" s="63" t="s">
        <v>3933</v>
      </c>
      <c r="AL125" s="62" t="s">
        <v>6217</v>
      </c>
      <c r="AM125" s="63" t="s">
        <v>5278</v>
      </c>
      <c r="AN125" s="63" t="s">
        <v>5844</v>
      </c>
      <c r="AO125" s="63" t="s">
        <v>6895</v>
      </c>
      <c r="AP125" s="63" t="s">
        <v>5278</v>
      </c>
      <c r="AQ125" s="63" t="s">
        <v>5411</v>
      </c>
      <c r="AR125" s="63" t="s">
        <v>6997</v>
      </c>
      <c r="AS125" s="63"/>
      <c r="AT125" s="63"/>
      <c r="AU125" s="63" t="s">
        <v>3355</v>
      </c>
      <c r="AV125" s="63" t="s">
        <v>3355</v>
      </c>
      <c r="AW125" s="63" t="s">
        <v>7073</v>
      </c>
      <c r="AX125" s="63" t="s">
        <v>7073</v>
      </c>
      <c r="AY125" s="63" t="s">
        <v>1264</v>
      </c>
      <c r="AZ125" s="63" t="s">
        <v>1264</v>
      </c>
      <c r="BA125" s="63" t="s">
        <v>1264</v>
      </c>
      <c r="BB125" s="63" t="s">
        <v>1264</v>
      </c>
      <c r="BC125" s="63" t="s">
        <v>1264</v>
      </c>
      <c r="BD125" s="63" t="s">
        <v>1264</v>
      </c>
      <c r="BE125" s="62"/>
      <c r="BF125" s="62" t="s">
        <v>767</v>
      </c>
      <c r="BG125" s="63" t="s">
        <v>7110</v>
      </c>
      <c r="BH125" s="62"/>
      <c r="BI125" s="62" t="s">
        <v>809</v>
      </c>
      <c r="BJ125" s="62" t="s">
        <v>809</v>
      </c>
      <c r="BK125" s="62" t="s">
        <v>4308</v>
      </c>
      <c r="BL125" s="63" t="s">
        <v>4308</v>
      </c>
      <c r="BM125" s="63" t="s">
        <v>7110</v>
      </c>
      <c r="BN125" s="62"/>
      <c r="BO125" s="63" t="s">
        <v>7110</v>
      </c>
      <c r="BP125" s="62" t="s">
        <v>858</v>
      </c>
      <c r="BQ125" s="62" t="s">
        <v>858</v>
      </c>
      <c r="BR125" s="62" t="s">
        <v>4308</v>
      </c>
      <c r="BS125" s="63" t="s">
        <v>4308</v>
      </c>
      <c r="BT125" s="62" t="s">
        <v>914</v>
      </c>
      <c r="BU125" s="62" t="s">
        <v>914</v>
      </c>
      <c r="BV125" s="62" t="s">
        <v>4308</v>
      </c>
      <c r="BW125" s="63" t="s">
        <v>4308</v>
      </c>
      <c r="BX125" s="63" t="s">
        <v>7237</v>
      </c>
      <c r="BY125" s="63" t="s">
        <v>4086</v>
      </c>
      <c r="BZ125" s="63" t="s">
        <v>4086</v>
      </c>
      <c r="CA125" s="63" t="s">
        <v>7205</v>
      </c>
      <c r="CB125" s="63" t="s">
        <v>4091</v>
      </c>
      <c r="CC125" s="63" t="s">
        <v>7295</v>
      </c>
      <c r="CD125" s="63" t="s">
        <v>4077</v>
      </c>
      <c r="CE125" s="62"/>
      <c r="CF125" s="64" t="s">
        <v>5087</v>
      </c>
      <c r="CG125" s="64" t="s">
        <v>5087</v>
      </c>
      <c r="CH125" s="64"/>
      <c r="CI125" s="64"/>
      <c r="CJ125" s="64"/>
      <c r="CK125" s="64" t="s">
        <v>4977</v>
      </c>
      <c r="CL125" s="64" t="s">
        <v>4977</v>
      </c>
      <c r="CM125" s="64" t="s">
        <v>4977</v>
      </c>
      <c r="CN125" s="63" t="s">
        <v>8049</v>
      </c>
      <c r="CO125" s="63" t="s">
        <v>8049</v>
      </c>
      <c r="CP125" s="64" t="s">
        <v>25</v>
      </c>
      <c r="CQ125" s="64" t="s">
        <v>25</v>
      </c>
      <c r="CR125" s="64" t="s">
        <v>25</v>
      </c>
      <c r="CS125" s="64"/>
      <c r="CT125" s="64" t="s">
        <v>979</v>
      </c>
      <c r="CU125" s="64" t="s">
        <v>979</v>
      </c>
      <c r="CV125" s="64" t="s">
        <v>979</v>
      </c>
      <c r="CW125" s="65"/>
      <c r="CX125" s="64" t="s">
        <v>979</v>
      </c>
      <c r="CY125" s="64" t="s">
        <v>979</v>
      </c>
      <c r="CZ125" s="64" t="s">
        <v>979</v>
      </c>
      <c r="DA125" s="62" t="s">
        <v>1453</v>
      </c>
      <c r="DB125" s="62"/>
      <c r="DC125" s="62" t="s">
        <v>1453</v>
      </c>
      <c r="DD125" s="62"/>
      <c r="DE125" s="62" t="s">
        <v>1453</v>
      </c>
      <c r="DF125" s="62" t="s">
        <v>1453</v>
      </c>
      <c r="DG125" s="62" t="s">
        <v>1453</v>
      </c>
      <c r="DH125" s="62" t="s">
        <v>1453</v>
      </c>
      <c r="DI125" s="62" t="s">
        <v>1849</v>
      </c>
      <c r="DJ125" s="62" t="s">
        <v>1849</v>
      </c>
      <c r="DK125" s="62" t="s">
        <v>1830</v>
      </c>
      <c r="DL125" s="62" t="s">
        <v>3530</v>
      </c>
      <c r="DM125" s="62"/>
      <c r="DN125" s="62" t="s">
        <v>3530</v>
      </c>
      <c r="DO125" s="62" t="s">
        <v>3782</v>
      </c>
      <c r="DP125" s="62" t="s">
        <v>3782</v>
      </c>
      <c r="DQ125" s="62" t="s">
        <v>3175</v>
      </c>
      <c r="DR125" s="62"/>
      <c r="DS125" s="62"/>
      <c r="DT125" s="62"/>
      <c r="DU125" s="62"/>
      <c r="DV125" s="62" t="s">
        <v>1020</v>
      </c>
      <c r="DW125" s="62" t="s">
        <v>1020</v>
      </c>
      <c r="DX125" s="62" t="s">
        <v>1020</v>
      </c>
      <c r="DY125" s="62" t="s">
        <v>1020</v>
      </c>
      <c r="DZ125" s="62" t="s">
        <v>1020</v>
      </c>
      <c r="EA125" s="62" t="s">
        <v>1020</v>
      </c>
      <c r="EB125" s="62" t="s">
        <v>1020</v>
      </c>
      <c r="EC125" s="62" t="s">
        <v>1020</v>
      </c>
      <c r="ED125" s="62" t="s">
        <v>1020</v>
      </c>
      <c r="EE125" s="62" t="s">
        <v>1020</v>
      </c>
      <c r="EF125" s="62" t="s">
        <v>1020</v>
      </c>
      <c r="EG125" s="62" t="s">
        <v>1020</v>
      </c>
      <c r="EH125" s="62" t="s">
        <v>6048</v>
      </c>
      <c r="EI125" s="62" t="s">
        <v>6048</v>
      </c>
      <c r="EJ125" s="62" t="s">
        <v>6048</v>
      </c>
      <c r="EK125" s="62" t="s">
        <v>6048</v>
      </c>
      <c r="EL125" s="62" t="s">
        <v>6048</v>
      </c>
      <c r="EM125" s="62" t="s">
        <v>6048</v>
      </c>
      <c r="EN125" s="62" t="s">
        <v>6048</v>
      </c>
      <c r="EO125" s="62" t="s">
        <v>6048</v>
      </c>
      <c r="EP125" s="66" t="s">
        <v>8127</v>
      </c>
      <c r="EQ125" s="66"/>
      <c r="ER125" s="66" t="s">
        <v>8127</v>
      </c>
      <c r="ES125" s="66"/>
      <c r="ET125" s="66" t="s">
        <v>3393</v>
      </c>
      <c r="EU125" s="66" t="s">
        <v>3393</v>
      </c>
      <c r="EV125" s="66" t="s">
        <v>4353</v>
      </c>
      <c r="EW125" s="66" t="s">
        <v>4353</v>
      </c>
      <c r="EX125" s="66" t="s">
        <v>4353</v>
      </c>
      <c r="EY125" s="66" t="s">
        <v>4353</v>
      </c>
      <c r="EZ125" s="62" t="s">
        <v>568</v>
      </c>
      <c r="FA125" s="62" t="s">
        <v>606</v>
      </c>
      <c r="FB125" s="62" t="s">
        <v>3686</v>
      </c>
      <c r="FC125" s="62" t="s">
        <v>3687</v>
      </c>
      <c r="FD125" s="66"/>
      <c r="FE125" s="66" t="s">
        <v>3064</v>
      </c>
      <c r="FF125" s="66" t="s">
        <v>3064</v>
      </c>
      <c r="FG125" s="63" t="s">
        <v>25</v>
      </c>
      <c r="FH125" s="62"/>
      <c r="FI125" s="63" t="s">
        <v>25</v>
      </c>
      <c r="FJ125" s="62" t="s">
        <v>460</v>
      </c>
      <c r="FK125" s="62" t="s">
        <v>504</v>
      </c>
      <c r="FL125" s="63"/>
      <c r="FM125" s="63" t="s">
        <v>2490</v>
      </c>
      <c r="FN125" s="63" t="s">
        <v>1132</v>
      </c>
      <c r="FO125" s="63" t="s">
        <v>7772</v>
      </c>
      <c r="FP125" s="63" t="s">
        <v>7787</v>
      </c>
      <c r="FQ125" s="63" t="s">
        <v>7772</v>
      </c>
      <c r="FR125" s="63" t="s">
        <v>7787</v>
      </c>
      <c r="FS125" s="62" t="s">
        <v>25</v>
      </c>
      <c r="FT125" s="63" t="s">
        <v>2618</v>
      </c>
      <c r="FU125" s="63" t="s">
        <v>2617</v>
      </c>
      <c r="FV125" s="63" t="s">
        <v>2618</v>
      </c>
      <c r="FW125" s="62"/>
      <c r="FX125" s="62" t="s">
        <v>1521</v>
      </c>
      <c r="FY125" s="62" t="s">
        <v>1521</v>
      </c>
      <c r="FZ125" s="62" t="s">
        <v>2745</v>
      </c>
      <c r="GA125" s="62" t="s">
        <v>25</v>
      </c>
      <c r="GB125" s="62" t="s">
        <v>1058</v>
      </c>
      <c r="GC125" s="62" t="s">
        <v>1116</v>
      </c>
      <c r="GD125" s="62" t="s">
        <v>2837</v>
      </c>
      <c r="GE125" s="62" t="s">
        <v>2837</v>
      </c>
      <c r="GF125" s="62" t="s">
        <v>2837</v>
      </c>
      <c r="GG125" s="62" t="s">
        <v>2837</v>
      </c>
      <c r="GH125" s="62" t="s">
        <v>5179</v>
      </c>
      <c r="GI125" s="62" t="s">
        <v>5179</v>
      </c>
      <c r="GJ125" s="62"/>
      <c r="GK125" s="62"/>
      <c r="GL125" s="62" t="s">
        <v>1373</v>
      </c>
      <c r="GM125" s="62" t="s">
        <v>1371</v>
      </c>
      <c r="GN125" s="62" t="s">
        <v>1371</v>
      </c>
      <c r="GO125" s="62"/>
      <c r="GP125" s="62" t="s">
        <v>4499</v>
      </c>
      <c r="GQ125" s="62" t="s">
        <v>1280</v>
      </c>
      <c r="GR125" s="62"/>
      <c r="GS125" s="62"/>
      <c r="GT125" s="62" t="s">
        <v>1186</v>
      </c>
      <c r="GU125" s="62" t="s">
        <v>1210</v>
      </c>
      <c r="GV125" s="62" t="s">
        <v>1132</v>
      </c>
      <c r="GW125" s="62" t="s">
        <v>1132</v>
      </c>
      <c r="GX125" s="62" t="s">
        <v>3461</v>
      </c>
      <c r="GY125" s="62" t="s">
        <v>3461</v>
      </c>
      <c r="GZ125" s="62" t="s">
        <v>5638</v>
      </c>
      <c r="HA125" s="67"/>
      <c r="HB125" s="67"/>
      <c r="HC125" s="62" t="s">
        <v>1132</v>
      </c>
      <c r="HD125" s="62" t="s">
        <v>1132</v>
      </c>
      <c r="HE125" s="62" t="s">
        <v>1132</v>
      </c>
      <c r="HF125" s="62" t="s">
        <v>1132</v>
      </c>
      <c r="HG125" s="62" t="s">
        <v>5911</v>
      </c>
      <c r="HH125" s="62" t="s">
        <v>5911</v>
      </c>
      <c r="HI125" s="62" t="s">
        <v>3237</v>
      </c>
      <c r="HJ125" s="62" t="s">
        <v>3237</v>
      </c>
      <c r="HK125" s="62" t="s">
        <v>536</v>
      </c>
      <c r="HL125" s="62" t="s">
        <v>1587</v>
      </c>
      <c r="HM125" s="62" t="s">
        <v>3314</v>
      </c>
    </row>
    <row r="126" spans="1:221" s="30" customFormat="1" ht="22.5" customHeight="1">
      <c r="A126" s="9" t="s">
        <v>1883</v>
      </c>
      <c r="B126" s="9"/>
      <c r="C126" s="42" t="s">
        <v>2259</v>
      </c>
      <c r="D126" s="42" t="s">
        <v>2259</v>
      </c>
      <c r="E126" s="42" t="s">
        <v>6187</v>
      </c>
      <c r="F126" s="42" t="s">
        <v>67</v>
      </c>
      <c r="G126" s="42" t="s">
        <v>6187</v>
      </c>
      <c r="H126" s="42" t="s">
        <v>2259</v>
      </c>
      <c r="I126" s="42" t="s">
        <v>6374</v>
      </c>
      <c r="J126" s="127"/>
      <c r="K126" s="42" t="s">
        <v>25</v>
      </c>
      <c r="L126" s="42" t="s">
        <v>6374</v>
      </c>
      <c r="M126" s="42" t="s">
        <v>25</v>
      </c>
      <c r="N126" s="42" t="s">
        <v>6374</v>
      </c>
      <c r="O126" s="42" t="s">
        <v>25</v>
      </c>
      <c r="P126" s="116"/>
      <c r="Q126" s="42" t="s">
        <v>25</v>
      </c>
      <c r="R126" s="127"/>
      <c r="S126" s="42" t="s">
        <v>25</v>
      </c>
      <c r="T126" s="42" t="s">
        <v>25</v>
      </c>
      <c r="U126" s="42" t="s">
        <v>25</v>
      </c>
      <c r="V126" s="42" t="s">
        <v>4763</v>
      </c>
      <c r="W126" s="42" t="s">
        <v>4763</v>
      </c>
      <c r="X126" s="42" t="s">
        <v>67</v>
      </c>
      <c r="Y126" s="42" t="s">
        <v>67</v>
      </c>
      <c r="Z126" s="127"/>
      <c r="AA126" s="127"/>
      <c r="AB126" s="127"/>
      <c r="AC126" s="42" t="s">
        <v>25</v>
      </c>
      <c r="AD126" s="42" t="s">
        <v>25</v>
      </c>
      <c r="AE126" s="42" t="s">
        <v>25</v>
      </c>
      <c r="AF126" s="42" t="s">
        <v>67</v>
      </c>
      <c r="AG126" s="42" t="s">
        <v>25</v>
      </c>
      <c r="AH126" s="42" t="s">
        <v>25</v>
      </c>
      <c r="AI126" s="42" t="s">
        <v>67</v>
      </c>
      <c r="AJ126" s="42" t="s">
        <v>2259</v>
      </c>
      <c r="AK126" s="42" t="s">
        <v>2259</v>
      </c>
      <c r="AL126" s="42" t="s">
        <v>67</v>
      </c>
      <c r="AM126" s="42" t="s">
        <v>67</v>
      </c>
      <c r="AN126" s="42" t="s">
        <v>2259</v>
      </c>
      <c r="AO126" s="42" t="s">
        <v>6929</v>
      </c>
      <c r="AP126" s="42" t="s">
        <v>67</v>
      </c>
      <c r="AQ126" s="42" t="s">
        <v>4590</v>
      </c>
      <c r="AR126" s="42" t="s">
        <v>7367</v>
      </c>
      <c r="AS126" s="42" t="s">
        <v>7367</v>
      </c>
      <c r="AT126" s="42" t="s">
        <v>7386</v>
      </c>
      <c r="AU126" s="42" t="s">
        <v>25</v>
      </c>
      <c r="AV126" s="42" t="s">
        <v>25</v>
      </c>
      <c r="AW126" s="42" t="s">
        <v>6700</v>
      </c>
      <c r="AX126" s="42" t="s">
        <v>6700</v>
      </c>
      <c r="AY126" s="42" t="s">
        <v>25</v>
      </c>
      <c r="AZ126" s="42" t="s">
        <v>25</v>
      </c>
      <c r="BA126" s="42" t="s">
        <v>25</v>
      </c>
      <c r="BB126" s="42" t="s">
        <v>25</v>
      </c>
      <c r="BC126" s="42" t="s">
        <v>25</v>
      </c>
      <c r="BD126" s="42" t="s">
        <v>25</v>
      </c>
      <c r="BE126" s="127"/>
      <c r="BF126" s="42" t="s">
        <v>25</v>
      </c>
      <c r="BG126" s="42" t="s">
        <v>4312</v>
      </c>
      <c r="BH126" s="127"/>
      <c r="BI126" s="42" t="s">
        <v>25</v>
      </c>
      <c r="BJ126" s="42" t="s">
        <v>25</v>
      </c>
      <c r="BK126" s="42" t="s">
        <v>4312</v>
      </c>
      <c r="BL126" s="42" t="s">
        <v>4312</v>
      </c>
      <c r="BM126" s="42" t="s">
        <v>67</v>
      </c>
      <c r="BN126" s="127"/>
      <c r="BO126" s="42" t="s">
        <v>4313</v>
      </c>
      <c r="BP126" s="42" t="s">
        <v>25</v>
      </c>
      <c r="BQ126" s="42" t="s">
        <v>25</v>
      </c>
      <c r="BR126" s="42" t="s">
        <v>4313</v>
      </c>
      <c r="BS126" s="42" t="s">
        <v>4313</v>
      </c>
      <c r="BT126" s="42" t="s">
        <v>25</v>
      </c>
      <c r="BU126" s="42" t="s">
        <v>25</v>
      </c>
      <c r="BV126" s="42" t="s">
        <v>2259</v>
      </c>
      <c r="BW126" s="42" t="s">
        <v>67</v>
      </c>
      <c r="BX126" s="42" t="s">
        <v>25</v>
      </c>
      <c r="BY126" s="42" t="s">
        <v>25</v>
      </c>
      <c r="BZ126" s="42" t="s">
        <v>25</v>
      </c>
      <c r="CA126" s="42" t="s">
        <v>7329</v>
      </c>
      <c r="CB126" s="42" t="s">
        <v>4062</v>
      </c>
      <c r="CC126" s="42" t="s">
        <v>25</v>
      </c>
      <c r="CD126" s="42" t="s">
        <v>25</v>
      </c>
      <c r="CE126" s="127"/>
      <c r="CF126" s="42" t="s">
        <v>25</v>
      </c>
      <c r="CG126" s="42" t="s">
        <v>67</v>
      </c>
      <c r="CH126" s="133"/>
      <c r="CI126" s="129"/>
      <c r="CJ126" s="129"/>
      <c r="CK126" s="42" t="s">
        <v>25</v>
      </c>
      <c r="CL126" s="42" t="s">
        <v>25</v>
      </c>
      <c r="CM126" s="42" t="s">
        <v>67</v>
      </c>
      <c r="CN126" s="42" t="s">
        <v>25</v>
      </c>
      <c r="CO126" s="42" t="s">
        <v>25</v>
      </c>
      <c r="CP126" s="42" t="s">
        <v>25</v>
      </c>
      <c r="CQ126" s="42" t="s">
        <v>25</v>
      </c>
      <c r="CR126" s="42" t="s">
        <v>25</v>
      </c>
      <c r="CS126" s="133"/>
      <c r="CT126" s="42" t="s">
        <v>25</v>
      </c>
      <c r="CU126" s="42" t="s">
        <v>3085</v>
      </c>
      <c r="CV126" s="42" t="s">
        <v>67</v>
      </c>
      <c r="CW126" s="129"/>
      <c r="CX126" s="42" t="s">
        <v>25</v>
      </c>
      <c r="CY126" s="42" t="s">
        <v>3086</v>
      </c>
      <c r="CZ126" s="42" t="s">
        <v>67</v>
      </c>
      <c r="DA126" s="42" t="s">
        <v>67</v>
      </c>
      <c r="DB126" s="127"/>
      <c r="DC126" s="42" t="s">
        <v>67</v>
      </c>
      <c r="DD126" s="127"/>
      <c r="DE126" s="42" t="s">
        <v>67</v>
      </c>
      <c r="DF126" s="42" t="s">
        <v>67</v>
      </c>
      <c r="DG126" s="42" t="s">
        <v>67</v>
      </c>
      <c r="DH126" s="42" t="s">
        <v>67</v>
      </c>
      <c r="DI126" s="127"/>
      <c r="DJ126" s="127"/>
      <c r="DK126" s="127"/>
      <c r="DL126" s="42" t="s">
        <v>67</v>
      </c>
      <c r="DM126" s="42" t="s">
        <v>25</v>
      </c>
      <c r="DN126" s="42" t="s">
        <v>67</v>
      </c>
      <c r="DO126" s="42" t="s">
        <v>2259</v>
      </c>
      <c r="DP126" s="42" t="s">
        <v>2259</v>
      </c>
      <c r="DQ126" s="43" t="s">
        <v>25</v>
      </c>
      <c r="DR126" s="127"/>
      <c r="DS126" s="127"/>
      <c r="DT126" s="127"/>
      <c r="DU126" s="127"/>
      <c r="DV126" s="42" t="s">
        <v>25</v>
      </c>
      <c r="DW126" s="42" t="s">
        <v>25</v>
      </c>
      <c r="DX126" s="42" t="s">
        <v>25</v>
      </c>
      <c r="DY126" s="42" t="s">
        <v>25</v>
      </c>
      <c r="DZ126" s="42" t="s">
        <v>25</v>
      </c>
      <c r="EA126" s="42" t="s">
        <v>25</v>
      </c>
      <c r="EB126" s="42" t="s">
        <v>25</v>
      </c>
      <c r="EC126" s="42" t="s">
        <v>25</v>
      </c>
      <c r="ED126" s="42" t="s">
        <v>25</v>
      </c>
      <c r="EE126" s="42" t="s">
        <v>25</v>
      </c>
      <c r="EF126" s="42" t="s">
        <v>25</v>
      </c>
      <c r="EG126" s="42" t="s">
        <v>25</v>
      </c>
      <c r="EH126" s="42" t="s">
        <v>5130</v>
      </c>
      <c r="EI126" s="42" t="s">
        <v>5130</v>
      </c>
      <c r="EJ126" s="42" t="s">
        <v>5130</v>
      </c>
      <c r="EK126" s="42" t="s">
        <v>5130</v>
      </c>
      <c r="EL126" s="42" t="s">
        <v>25</v>
      </c>
      <c r="EM126" s="42" t="s">
        <v>25</v>
      </c>
      <c r="EN126" s="42" t="s">
        <v>25</v>
      </c>
      <c r="EO126" s="42" t="s">
        <v>25</v>
      </c>
      <c r="EP126" s="42" t="s">
        <v>8128</v>
      </c>
      <c r="EQ126" s="42" t="s">
        <v>2259</v>
      </c>
      <c r="ER126" s="42" t="s">
        <v>8128</v>
      </c>
      <c r="ES126" s="42" t="s">
        <v>2259</v>
      </c>
      <c r="ET126" s="42" t="s">
        <v>2259</v>
      </c>
      <c r="EU126" s="42" t="s">
        <v>2259</v>
      </c>
      <c r="EV126" s="42" t="s">
        <v>2259</v>
      </c>
      <c r="EW126" s="42" t="s">
        <v>2259</v>
      </c>
      <c r="EX126" s="42" t="s">
        <v>2259</v>
      </c>
      <c r="EY126" s="42" t="s">
        <v>2259</v>
      </c>
      <c r="EZ126" s="42" t="s">
        <v>25</v>
      </c>
      <c r="FA126" s="42" t="s">
        <v>25</v>
      </c>
      <c r="FB126" s="42" t="s">
        <v>25</v>
      </c>
      <c r="FC126" s="42" t="s">
        <v>25</v>
      </c>
      <c r="FD126" s="42" t="s">
        <v>67</v>
      </c>
      <c r="FE126" s="42" t="s">
        <v>67</v>
      </c>
      <c r="FF126" s="42" t="s">
        <v>67</v>
      </c>
      <c r="FG126" s="42" t="s">
        <v>25</v>
      </c>
      <c r="FH126" s="115"/>
      <c r="FI126" s="42" t="s">
        <v>25</v>
      </c>
      <c r="FJ126" s="127"/>
      <c r="FK126" s="42" t="s">
        <v>25</v>
      </c>
      <c r="FL126" s="127"/>
      <c r="FM126" s="42" t="s">
        <v>2524</v>
      </c>
      <c r="FN126" s="42" t="s">
        <v>2524</v>
      </c>
      <c r="FO126" s="42" t="s">
        <v>7746</v>
      </c>
      <c r="FP126" s="42" t="s">
        <v>7746</v>
      </c>
      <c r="FQ126" s="42" t="s">
        <v>7746</v>
      </c>
      <c r="FR126" s="42" t="s">
        <v>7746</v>
      </c>
      <c r="FS126" s="42" t="s">
        <v>25</v>
      </c>
      <c r="FT126" s="42" t="s">
        <v>155</v>
      </c>
      <c r="FU126" s="42" t="s">
        <v>25</v>
      </c>
      <c r="FV126" s="42" t="s">
        <v>67</v>
      </c>
      <c r="FW126" s="127"/>
      <c r="FX126" s="42" t="s">
        <v>2687</v>
      </c>
      <c r="FY126" s="42" t="s">
        <v>67</v>
      </c>
      <c r="FZ126" s="42" t="s">
        <v>93</v>
      </c>
      <c r="GA126" s="127"/>
      <c r="GB126" s="42" t="s">
        <v>2791</v>
      </c>
      <c r="GC126" s="42" t="s">
        <v>2788</v>
      </c>
      <c r="GD126" s="42" t="s">
        <v>2878</v>
      </c>
      <c r="GE126" s="42" t="s">
        <v>2878</v>
      </c>
      <c r="GF126" s="42" t="s">
        <v>2878</v>
      </c>
      <c r="GG126" s="42" t="s">
        <v>2878</v>
      </c>
      <c r="GH126" s="42" t="s">
        <v>2878</v>
      </c>
      <c r="GI126" s="42" t="s">
        <v>2878</v>
      </c>
      <c r="GJ126" s="127"/>
      <c r="GK126" s="127"/>
      <c r="GL126" s="42" t="s">
        <v>2259</v>
      </c>
      <c r="GM126" s="42" t="s">
        <v>25</v>
      </c>
      <c r="GN126" s="42" t="s">
        <v>2259</v>
      </c>
      <c r="GO126" s="127"/>
      <c r="GP126" s="42" t="s">
        <v>2878</v>
      </c>
      <c r="GQ126" s="42" t="s">
        <v>25</v>
      </c>
      <c r="GR126" s="127"/>
      <c r="GS126" s="127"/>
      <c r="GT126" s="42" t="s">
        <v>2259</v>
      </c>
      <c r="GU126" s="42" t="s">
        <v>2259</v>
      </c>
      <c r="GV126" s="42" t="s">
        <v>2259</v>
      </c>
      <c r="GW126" s="42" t="s">
        <v>2259</v>
      </c>
      <c r="GX126" s="42" t="s">
        <v>25</v>
      </c>
      <c r="GY126" s="42" t="s">
        <v>3479</v>
      </c>
      <c r="GZ126" s="42" t="s">
        <v>25</v>
      </c>
      <c r="HA126" s="127"/>
      <c r="HB126" s="127"/>
      <c r="HC126" s="42" t="s">
        <v>2259</v>
      </c>
      <c r="HD126" s="42" t="s">
        <v>2259</v>
      </c>
      <c r="HE126" s="42" t="s">
        <v>2259</v>
      </c>
      <c r="HF126" s="42" t="s">
        <v>2259</v>
      </c>
      <c r="HG126" s="42" t="s">
        <v>5970</v>
      </c>
      <c r="HH126" s="42" t="s">
        <v>67</v>
      </c>
      <c r="HI126" s="42" t="s">
        <v>2788</v>
      </c>
      <c r="HJ126" s="43" t="s">
        <v>1690</v>
      </c>
      <c r="HK126" s="116"/>
      <c r="HL126" s="42" t="s">
        <v>3037</v>
      </c>
      <c r="HM126" s="42" t="s">
        <v>25</v>
      </c>
    </row>
    <row r="127" spans="1:221" ht="11.25" customHeight="1">
      <c r="A127" s="86" t="s">
        <v>435</v>
      </c>
      <c r="B127" s="86"/>
      <c r="C127" s="62" t="s">
        <v>5569</v>
      </c>
      <c r="D127" s="62" t="s">
        <v>5568</v>
      </c>
      <c r="E127" s="62" t="s">
        <v>6188</v>
      </c>
      <c r="F127" s="62" t="s">
        <v>6291</v>
      </c>
      <c r="G127" s="62" t="s">
        <v>6247</v>
      </c>
      <c r="H127" s="62" t="s">
        <v>5568</v>
      </c>
      <c r="I127" s="62" t="s">
        <v>6375</v>
      </c>
      <c r="J127" s="62"/>
      <c r="K127" s="62" t="s">
        <v>1899</v>
      </c>
      <c r="L127" s="62" t="s">
        <v>6375</v>
      </c>
      <c r="M127" s="62" t="s">
        <v>1899</v>
      </c>
      <c r="N127" s="62" t="s">
        <v>6375</v>
      </c>
      <c r="O127" s="62" t="s">
        <v>1899</v>
      </c>
      <c r="P127" s="63"/>
      <c r="Q127" s="62" t="s">
        <v>25</v>
      </c>
      <c r="R127" s="63"/>
      <c r="S127" s="62" t="s">
        <v>25</v>
      </c>
      <c r="T127" s="62" t="s">
        <v>4721</v>
      </c>
      <c r="U127" s="62" t="s">
        <v>25</v>
      </c>
      <c r="V127" s="63" t="s">
        <v>4762</v>
      </c>
      <c r="W127" s="63" t="s">
        <v>4762</v>
      </c>
      <c r="X127" s="62" t="s">
        <v>4693</v>
      </c>
      <c r="Y127" s="62" t="s">
        <v>4693</v>
      </c>
      <c r="Z127" s="63"/>
      <c r="AA127" s="63"/>
      <c r="AB127" s="63"/>
      <c r="AC127" s="63" t="s">
        <v>2022</v>
      </c>
      <c r="AD127" s="63" t="s">
        <v>2022</v>
      </c>
      <c r="AE127" s="63" t="s">
        <v>2022</v>
      </c>
      <c r="AF127" s="63" t="s">
        <v>1963</v>
      </c>
      <c r="AG127" s="63" t="s">
        <v>25</v>
      </c>
      <c r="AH127" s="63" t="s">
        <v>25</v>
      </c>
      <c r="AI127" s="200"/>
      <c r="AJ127" s="63" t="s">
        <v>3945</v>
      </c>
      <c r="AK127" s="63" t="s">
        <v>3945</v>
      </c>
      <c r="AL127" s="62" t="s">
        <v>6291</v>
      </c>
      <c r="AM127" s="63" t="s">
        <v>5297</v>
      </c>
      <c r="AN127" s="200"/>
      <c r="AO127" s="63" t="s">
        <v>6930</v>
      </c>
      <c r="AP127" s="63" t="s">
        <v>5297</v>
      </c>
      <c r="AQ127" s="63"/>
      <c r="AR127" s="63" t="s">
        <v>7028</v>
      </c>
      <c r="AS127" s="63"/>
      <c r="AT127" s="63"/>
      <c r="AU127" s="63" t="s">
        <v>3367</v>
      </c>
      <c r="AV127" s="63" t="s">
        <v>3367</v>
      </c>
      <c r="AW127" s="63" t="s">
        <v>7061</v>
      </c>
      <c r="AX127" s="63" t="s">
        <v>7061</v>
      </c>
      <c r="AY127" s="63" t="s">
        <v>2022</v>
      </c>
      <c r="AZ127" s="63" t="s">
        <v>2022</v>
      </c>
      <c r="BA127" s="63" t="s">
        <v>2022</v>
      </c>
      <c r="BB127" s="63" t="s">
        <v>2022</v>
      </c>
      <c r="BC127" s="63" t="s">
        <v>2022</v>
      </c>
      <c r="BD127" s="63" t="s">
        <v>2022</v>
      </c>
      <c r="BE127" s="62"/>
      <c r="BF127" s="63" t="s">
        <v>2022</v>
      </c>
      <c r="BG127" s="63" t="s">
        <v>5593</v>
      </c>
      <c r="BH127" s="62"/>
      <c r="BI127" s="63" t="s">
        <v>2022</v>
      </c>
      <c r="BJ127" s="63" t="s">
        <v>2022</v>
      </c>
      <c r="BK127" s="63" t="s">
        <v>4311</v>
      </c>
      <c r="BL127" s="63" t="s">
        <v>5593</v>
      </c>
      <c r="BM127" s="63" t="s">
        <v>7161</v>
      </c>
      <c r="BN127" s="62"/>
      <c r="BO127" s="63" t="s">
        <v>5593</v>
      </c>
      <c r="BP127" s="63" t="s">
        <v>2022</v>
      </c>
      <c r="BQ127" s="63" t="s">
        <v>2022</v>
      </c>
      <c r="BR127" s="62" t="s">
        <v>4311</v>
      </c>
      <c r="BS127" s="63" t="s">
        <v>5593</v>
      </c>
      <c r="BT127" s="63" t="s">
        <v>2022</v>
      </c>
      <c r="BU127" s="63" t="s">
        <v>2022</v>
      </c>
      <c r="BV127" s="62" t="s">
        <v>4311</v>
      </c>
      <c r="BW127" s="63" t="s">
        <v>4628</v>
      </c>
      <c r="BX127" s="63" t="s">
        <v>7273</v>
      </c>
      <c r="BY127" s="62" t="s">
        <v>25</v>
      </c>
      <c r="BZ127" s="62" t="s">
        <v>25</v>
      </c>
      <c r="CA127" s="63" t="s">
        <v>7330</v>
      </c>
      <c r="CB127" s="63" t="s">
        <v>4095</v>
      </c>
      <c r="CC127" s="63" t="s">
        <v>7273</v>
      </c>
      <c r="CD127" s="62" t="s">
        <v>25</v>
      </c>
      <c r="CE127" s="62"/>
      <c r="CF127" s="63" t="s">
        <v>5116</v>
      </c>
      <c r="CG127" s="64" t="s">
        <v>5117</v>
      </c>
      <c r="CH127" s="64"/>
      <c r="CI127" s="64"/>
      <c r="CJ127" s="64"/>
      <c r="CK127" s="63" t="s">
        <v>5132</v>
      </c>
      <c r="CL127" s="63" t="s">
        <v>5132</v>
      </c>
      <c r="CM127" s="64" t="s">
        <v>5008</v>
      </c>
      <c r="CN127" s="63" t="s">
        <v>8022</v>
      </c>
      <c r="CO127" s="63" t="s">
        <v>8022</v>
      </c>
      <c r="CP127" s="64" t="s">
        <v>25</v>
      </c>
      <c r="CQ127" s="64" t="s">
        <v>25</v>
      </c>
      <c r="CR127" s="64" t="s">
        <v>4419</v>
      </c>
      <c r="CS127" s="64"/>
      <c r="CT127" s="63" t="s">
        <v>2022</v>
      </c>
      <c r="CU127" s="63" t="s">
        <v>3087</v>
      </c>
      <c r="CV127" s="63" t="s">
        <v>3816</v>
      </c>
      <c r="CW127" s="65"/>
      <c r="CX127" s="63" t="s">
        <v>2022</v>
      </c>
      <c r="CY127" s="63" t="s">
        <v>3087</v>
      </c>
      <c r="CZ127" s="63" t="s">
        <v>3816</v>
      </c>
      <c r="DA127" s="62" t="s">
        <v>2139</v>
      </c>
      <c r="DB127" s="62"/>
      <c r="DC127" s="62" t="s">
        <v>2139</v>
      </c>
      <c r="DD127" s="62"/>
      <c r="DE127" s="62" t="s">
        <v>2139</v>
      </c>
      <c r="DF127" s="62" t="s">
        <v>2139</v>
      </c>
      <c r="DG127" s="62" t="s">
        <v>2139</v>
      </c>
      <c r="DH127" s="62" t="s">
        <v>2139</v>
      </c>
      <c r="DI127" s="62"/>
      <c r="DJ127" s="62"/>
      <c r="DK127" s="62"/>
      <c r="DL127" s="62" t="s">
        <v>3531</v>
      </c>
      <c r="DM127" s="62" t="s">
        <v>25</v>
      </c>
      <c r="DN127" s="62" t="s">
        <v>3531</v>
      </c>
      <c r="DO127" s="62" t="s">
        <v>3791</v>
      </c>
      <c r="DP127" s="62" t="s">
        <v>3791</v>
      </c>
      <c r="DQ127" s="62" t="s">
        <v>25</v>
      </c>
      <c r="DR127" s="62"/>
      <c r="DS127" s="62"/>
      <c r="DT127" s="62"/>
      <c r="DU127" s="62"/>
      <c r="DV127" s="63" t="s">
        <v>2022</v>
      </c>
      <c r="DW127" s="63" t="s">
        <v>2022</v>
      </c>
      <c r="DX127" s="63" t="s">
        <v>2022</v>
      </c>
      <c r="DY127" s="63" t="s">
        <v>2022</v>
      </c>
      <c r="DZ127" s="63" t="s">
        <v>2022</v>
      </c>
      <c r="EA127" s="63" t="s">
        <v>2022</v>
      </c>
      <c r="EB127" s="63" t="s">
        <v>2022</v>
      </c>
      <c r="EC127" s="63" t="s">
        <v>2022</v>
      </c>
      <c r="ED127" s="63" t="s">
        <v>2022</v>
      </c>
      <c r="EE127" s="63" t="s">
        <v>2022</v>
      </c>
      <c r="EF127" s="63" t="s">
        <v>2022</v>
      </c>
      <c r="EG127" s="63" t="s">
        <v>2022</v>
      </c>
      <c r="EH127" s="63" t="s">
        <v>2022</v>
      </c>
      <c r="EI127" s="63" t="s">
        <v>2022</v>
      </c>
      <c r="EJ127" s="63" t="s">
        <v>2022</v>
      </c>
      <c r="EK127" s="63" t="s">
        <v>2022</v>
      </c>
      <c r="EL127" s="63" t="s">
        <v>2022</v>
      </c>
      <c r="EM127" s="63" t="s">
        <v>2022</v>
      </c>
      <c r="EN127" s="63" t="s">
        <v>2022</v>
      </c>
      <c r="EO127" s="63" t="s">
        <v>2022</v>
      </c>
      <c r="EP127" s="66" t="s">
        <v>8129</v>
      </c>
      <c r="EQ127" s="66" t="s">
        <v>2258</v>
      </c>
      <c r="ER127" s="66" t="s">
        <v>8129</v>
      </c>
      <c r="ES127" s="66" t="s">
        <v>2258</v>
      </c>
      <c r="ET127" s="66" t="s">
        <v>2258</v>
      </c>
      <c r="EU127" s="66" t="s">
        <v>2258</v>
      </c>
      <c r="EV127" s="66" t="s">
        <v>4361</v>
      </c>
      <c r="EW127" s="66" t="s">
        <v>4361</v>
      </c>
      <c r="EX127" s="66" t="s">
        <v>4361</v>
      </c>
      <c r="EY127" s="66" t="s">
        <v>4361</v>
      </c>
      <c r="EZ127" s="62" t="s">
        <v>2273</v>
      </c>
      <c r="FA127" s="62" t="s">
        <v>2273</v>
      </c>
      <c r="FB127" s="62" t="s">
        <v>3707</v>
      </c>
      <c r="FC127" s="62" t="s">
        <v>3707</v>
      </c>
      <c r="FD127" s="66" t="s">
        <v>2420</v>
      </c>
      <c r="FE127" s="66" t="s">
        <v>2420</v>
      </c>
      <c r="FF127" s="66" t="s">
        <v>4470</v>
      </c>
      <c r="FG127" s="63" t="s">
        <v>25</v>
      </c>
      <c r="FH127" s="62"/>
      <c r="FI127" s="63" t="s">
        <v>25</v>
      </c>
      <c r="FJ127" s="62"/>
      <c r="FK127" s="63" t="s">
        <v>25</v>
      </c>
      <c r="FL127" s="63"/>
      <c r="FM127" s="63" t="s">
        <v>2523</v>
      </c>
      <c r="FN127" s="63" t="s">
        <v>2525</v>
      </c>
      <c r="FO127" s="63" t="s">
        <v>7747</v>
      </c>
      <c r="FP127" s="63" t="s">
        <v>7788</v>
      </c>
      <c r="FQ127" s="63" t="s">
        <v>7747</v>
      </c>
      <c r="FR127" s="63" t="s">
        <v>7788</v>
      </c>
      <c r="FS127" s="62" t="s">
        <v>25</v>
      </c>
      <c r="FT127" s="63" t="s">
        <v>2669</v>
      </c>
      <c r="FU127" s="63" t="s">
        <v>25</v>
      </c>
      <c r="FV127" s="63" t="s">
        <v>2668</v>
      </c>
      <c r="FW127" s="62"/>
      <c r="FX127" s="66" t="s">
        <v>1101</v>
      </c>
      <c r="FY127" s="66" t="s">
        <v>1101</v>
      </c>
      <c r="FZ127" s="62" t="s">
        <v>2706</v>
      </c>
      <c r="GA127" s="62"/>
      <c r="GB127" s="62" t="s">
        <v>2790</v>
      </c>
      <c r="GC127" s="62" t="s">
        <v>2787</v>
      </c>
      <c r="GD127" s="62" t="s">
        <v>4504</v>
      </c>
      <c r="GE127" s="62" t="s">
        <v>4504</v>
      </c>
      <c r="GF127" s="62" t="s">
        <v>4504</v>
      </c>
      <c r="GG127" s="62" t="s">
        <v>4504</v>
      </c>
      <c r="GH127" s="62" t="s">
        <v>5199</v>
      </c>
      <c r="GI127" s="62" t="s">
        <v>5199</v>
      </c>
      <c r="GJ127" s="62"/>
      <c r="GK127" s="62"/>
      <c r="GL127" s="62" t="s">
        <v>2914</v>
      </c>
      <c r="GM127" s="62" t="s">
        <v>25</v>
      </c>
      <c r="GN127" s="62" t="s">
        <v>25</v>
      </c>
      <c r="GO127" s="62"/>
      <c r="GP127" s="62" t="s">
        <v>4501</v>
      </c>
      <c r="GQ127" s="62" t="s">
        <v>5670</v>
      </c>
      <c r="GR127" s="62"/>
      <c r="GS127" s="62"/>
      <c r="GT127" s="62" t="s">
        <v>1211</v>
      </c>
      <c r="GU127" s="62" t="s">
        <v>1192</v>
      </c>
      <c r="GV127" s="62" t="s">
        <v>25</v>
      </c>
      <c r="GW127" s="62" t="s">
        <v>25</v>
      </c>
      <c r="GX127" s="62" t="s">
        <v>25</v>
      </c>
      <c r="GY127" s="62" t="s">
        <v>3478</v>
      </c>
      <c r="GZ127" s="62" t="s">
        <v>5659</v>
      </c>
      <c r="HA127" s="67"/>
      <c r="HB127" s="67"/>
      <c r="HC127" s="62" t="s">
        <v>2943</v>
      </c>
      <c r="HD127" s="62" t="s">
        <v>2943</v>
      </c>
      <c r="HE127" s="62" t="s">
        <v>2943</v>
      </c>
      <c r="HF127" s="62" t="s">
        <v>2943</v>
      </c>
      <c r="HG127" s="62" t="s">
        <v>5944</v>
      </c>
      <c r="HH127" s="62" t="s">
        <v>5971</v>
      </c>
      <c r="HI127" s="62" t="s">
        <v>3245</v>
      </c>
      <c r="HJ127" s="62" t="s">
        <v>3245</v>
      </c>
      <c r="HK127" s="62"/>
      <c r="HL127" s="62" t="s">
        <v>3036</v>
      </c>
      <c r="HM127" s="62" t="s">
        <v>25</v>
      </c>
    </row>
    <row r="128" spans="1:221" s="172" customFormat="1" ht="11.25" customHeight="1">
      <c r="A128" s="232"/>
      <c r="B128" s="232"/>
      <c r="C128" s="174"/>
      <c r="D128" s="174"/>
      <c r="E128" s="174"/>
      <c r="F128" s="174"/>
      <c r="G128" s="174"/>
      <c r="H128" s="174"/>
      <c r="I128" s="174"/>
      <c r="J128" s="174"/>
      <c r="K128" s="174"/>
      <c r="L128" s="174"/>
      <c r="M128" s="174"/>
      <c r="N128" s="174"/>
      <c r="O128" s="174"/>
      <c r="P128" s="175"/>
      <c r="Q128" s="174"/>
      <c r="R128" s="175"/>
      <c r="S128" s="174"/>
      <c r="T128" s="174"/>
      <c r="U128" s="174"/>
      <c r="V128" s="175"/>
      <c r="W128" s="175"/>
      <c r="X128" s="174"/>
      <c r="Y128" s="174"/>
      <c r="Z128" s="175"/>
      <c r="AA128" s="175"/>
      <c r="AB128" s="175"/>
      <c r="AC128" s="175"/>
      <c r="AD128" s="175"/>
      <c r="AE128" s="175"/>
      <c r="AF128" s="175"/>
      <c r="AG128" s="175"/>
      <c r="AH128" s="175"/>
      <c r="AI128" s="177"/>
      <c r="AJ128" s="175"/>
      <c r="AK128" s="175"/>
      <c r="AL128" s="174"/>
      <c r="AM128" s="175"/>
      <c r="AN128" s="177"/>
      <c r="AO128" s="175"/>
      <c r="AP128" s="175"/>
      <c r="AQ128" s="175"/>
      <c r="AR128" s="175"/>
      <c r="AS128" s="175"/>
      <c r="AT128" s="175"/>
      <c r="AU128" s="175"/>
      <c r="AV128" s="175"/>
      <c r="AW128" s="175"/>
      <c r="AX128" s="175"/>
      <c r="AY128" s="175"/>
      <c r="AZ128" s="175"/>
      <c r="BA128" s="175"/>
      <c r="BB128" s="175"/>
      <c r="BC128" s="175"/>
      <c r="BD128" s="175"/>
      <c r="BE128" s="174"/>
      <c r="BF128" s="175"/>
      <c r="BG128" s="175"/>
      <c r="BH128" s="174"/>
      <c r="BI128" s="175"/>
      <c r="BJ128" s="175"/>
      <c r="BK128" s="175"/>
      <c r="BL128" s="175"/>
      <c r="BM128" s="175"/>
      <c r="BN128" s="174"/>
      <c r="BO128" s="175"/>
      <c r="BP128" s="175"/>
      <c r="BQ128" s="175"/>
      <c r="BR128" s="174"/>
      <c r="BS128" s="175"/>
      <c r="BT128" s="175"/>
      <c r="BU128" s="175"/>
      <c r="BV128" s="174"/>
      <c r="BW128" s="175"/>
      <c r="BX128" s="175"/>
      <c r="BY128" s="174"/>
      <c r="BZ128" s="174"/>
      <c r="CA128" s="175"/>
      <c r="CB128" s="175"/>
      <c r="CC128" s="175"/>
      <c r="CD128" s="174"/>
      <c r="CE128" s="233"/>
      <c r="CF128" s="175"/>
      <c r="CG128" s="212"/>
      <c r="CH128" s="212"/>
      <c r="CI128" s="212"/>
      <c r="CJ128" s="212"/>
      <c r="CK128" s="175"/>
      <c r="CL128" s="175"/>
      <c r="CM128" s="212"/>
      <c r="CN128" s="175"/>
      <c r="CO128" s="175"/>
      <c r="CP128" s="212"/>
      <c r="CQ128" s="212"/>
      <c r="CR128" s="212"/>
      <c r="CS128" s="212"/>
      <c r="CT128" s="175"/>
      <c r="CU128" s="175"/>
      <c r="CV128" s="175"/>
      <c r="CW128" s="234"/>
      <c r="CX128" s="175"/>
      <c r="CY128" s="175"/>
      <c r="CZ128" s="175"/>
      <c r="DA128" s="174"/>
      <c r="DB128" s="174"/>
      <c r="DC128" s="174"/>
      <c r="DD128" s="174"/>
      <c r="DE128" s="174"/>
      <c r="DF128" s="174"/>
      <c r="DG128" s="233"/>
      <c r="DH128" s="174"/>
      <c r="DI128" s="174"/>
      <c r="DJ128" s="174"/>
      <c r="DK128" s="174"/>
      <c r="DL128" s="233"/>
      <c r="DM128" s="233"/>
      <c r="DN128" s="174"/>
      <c r="DO128" s="174"/>
      <c r="DP128" s="174"/>
      <c r="DQ128" s="174"/>
      <c r="DR128" s="174"/>
      <c r="DS128" s="174"/>
      <c r="DT128" s="174"/>
      <c r="DU128" s="174"/>
      <c r="DV128" s="175"/>
      <c r="DW128" s="175"/>
      <c r="DX128" s="175"/>
      <c r="DY128" s="175"/>
      <c r="DZ128" s="175"/>
      <c r="EA128" s="175"/>
      <c r="EB128" s="175"/>
      <c r="EC128" s="175"/>
      <c r="ED128" s="175"/>
      <c r="EE128" s="175"/>
      <c r="EF128" s="175"/>
      <c r="EG128" s="175"/>
      <c r="EH128" s="175"/>
      <c r="EI128" s="175"/>
      <c r="EJ128" s="175"/>
      <c r="EK128" s="175"/>
      <c r="EL128" s="175"/>
      <c r="EM128" s="175"/>
      <c r="EN128" s="175"/>
      <c r="EO128" s="175"/>
      <c r="EP128" s="176"/>
      <c r="EQ128" s="176"/>
      <c r="ER128" s="176"/>
      <c r="ES128" s="176"/>
      <c r="ET128" s="176"/>
      <c r="EU128" s="176"/>
      <c r="EV128" s="176"/>
      <c r="EW128" s="176"/>
      <c r="EX128" s="176"/>
      <c r="EY128" s="176"/>
      <c r="EZ128" s="174"/>
      <c r="FA128" s="174"/>
      <c r="FB128" s="174"/>
      <c r="FC128" s="174"/>
      <c r="FD128" s="176"/>
      <c r="FE128" s="176"/>
      <c r="FF128" s="176"/>
      <c r="FG128" s="175"/>
      <c r="FH128" s="174"/>
      <c r="FI128" s="175"/>
      <c r="FJ128" s="174"/>
      <c r="FK128" s="175"/>
      <c r="FL128" s="175"/>
      <c r="FM128" s="175"/>
      <c r="FN128" s="4"/>
      <c r="FO128" s="175"/>
      <c r="FP128" s="4"/>
      <c r="FQ128" s="175"/>
      <c r="FR128" s="4"/>
      <c r="FS128" s="174"/>
      <c r="FT128" s="175"/>
      <c r="FU128" s="175"/>
      <c r="FV128" s="175"/>
      <c r="FW128" s="174"/>
      <c r="FX128" s="176"/>
      <c r="FY128" s="176"/>
      <c r="FZ128" s="174"/>
      <c r="GA128" s="174"/>
      <c r="GB128" s="174"/>
      <c r="GC128" s="174"/>
      <c r="GD128" s="174"/>
      <c r="GE128" s="174"/>
      <c r="GF128" s="174"/>
      <c r="GG128" s="174"/>
      <c r="GH128" s="174"/>
      <c r="GI128" s="174"/>
      <c r="GJ128" s="174"/>
      <c r="GK128" s="174"/>
      <c r="GL128" s="174"/>
      <c r="GM128" s="174"/>
      <c r="GN128" s="174"/>
      <c r="GO128" s="174"/>
      <c r="GP128" s="174"/>
      <c r="GQ128" s="174"/>
      <c r="GR128" s="174"/>
      <c r="GS128" s="174"/>
      <c r="GT128" s="174"/>
      <c r="GU128" s="174"/>
      <c r="GV128" s="174"/>
      <c r="GW128" s="174"/>
      <c r="GX128" s="174"/>
      <c r="GY128" s="174"/>
      <c r="GZ128" s="174"/>
      <c r="HA128" s="235"/>
      <c r="HB128" s="235"/>
      <c r="HC128" s="174"/>
      <c r="HD128" s="174"/>
      <c r="HE128" s="174"/>
      <c r="HF128" s="174"/>
      <c r="HG128" s="174"/>
      <c r="HH128" s="174"/>
      <c r="HI128" s="174"/>
      <c r="HJ128" s="174"/>
      <c r="HK128" s="174"/>
      <c r="HL128" s="174"/>
      <c r="HM128" s="174"/>
    </row>
    <row r="129" spans="1:221" s="183" customFormat="1" ht="22.5" customHeight="1">
      <c r="A129" s="83" t="s">
        <v>128</v>
      </c>
      <c r="B129" s="83"/>
      <c r="C129" s="80" t="str">
        <f>C1</f>
        <v>ADCURI Basis-Schutz
(2015)</v>
      </c>
      <c r="D129" s="80" t="str">
        <f t="shared" ref="D129:CJ129" si="28">D1</f>
        <v>ADCURI Top-Schutz
(2015)</v>
      </c>
      <c r="E129" s="80" t="str">
        <f>E1</f>
        <v>ADCURI Basis-Schutz
(Stand 10-2016)</v>
      </c>
      <c r="F129" s="80" t="str">
        <f>F1</f>
        <v>ADCURI Premium-Schutz
(Stand 10-2016)</v>
      </c>
      <c r="G129" s="80" t="str">
        <f>G1</f>
        <v>ADCURI Top-Schutz
(Stand 10-2016)</v>
      </c>
      <c r="H129" s="80" t="str">
        <f t="shared" si="28"/>
        <v>ADCURI Top-Schutz
(2015)</v>
      </c>
      <c r="I129" s="80" t="str">
        <f>I1</f>
        <v>Allianz
(Stand 2015-10)</v>
      </c>
      <c r="J129" s="80" t="str">
        <f t="shared" si="28"/>
        <v>Allianz Optimal
(Stand 07-2009)</v>
      </c>
      <c r="K129" s="80" t="str">
        <f t="shared" si="28"/>
        <v>Allianz Familie SicherheitPlus
(Stand 05-2012)</v>
      </c>
      <c r="L129" s="80" t="str">
        <f>L1</f>
        <v>Allianz SicherheitBest
(Stand 2015-10)</v>
      </c>
      <c r="M129" s="80" t="str">
        <f t="shared" si="28"/>
        <v>Allianz Familie SicherheitBest
2013-05</v>
      </c>
      <c r="N129" s="80" t="str">
        <f>N1</f>
        <v>Allianz SicherheitPlus
(Stand 2015-10)</v>
      </c>
      <c r="O129" s="80" t="str">
        <f t="shared" si="28"/>
        <v>Allianz Familie SicherheitPlus
2013-05</v>
      </c>
      <c r="P129" s="80" t="str">
        <f t="shared" si="28"/>
        <v>Alte Leipziger XL-Schutz
(Stand 01-2010)</v>
      </c>
      <c r="Q129" s="80" t="str">
        <f t="shared" si="28"/>
        <v>Alte Leipziger XL-Schutz
(Stand 01-2011)</v>
      </c>
      <c r="R129" s="80" t="str">
        <f t="shared" si="28"/>
        <v>Alte Leipziger XXL-Schutz
(Stand 01-2010)</v>
      </c>
      <c r="S129" s="80" t="str">
        <f t="shared" si="28"/>
        <v>Alte Leipziger XXL-Schutz
(Stand 01-2011)</v>
      </c>
      <c r="T129" s="80" t="str">
        <f t="shared" si="28"/>
        <v>Alte Leipziger compact
2015-07</v>
      </c>
      <c r="U129" s="80" t="str">
        <f>U1</f>
        <v>Alte Leipziger compact
(Stand 2016-10)</v>
      </c>
      <c r="V129" s="80" t="str">
        <f t="shared" si="28"/>
        <v>Alte Leipziger classic
2015-07</v>
      </c>
      <c r="W129" s="80" t="str">
        <f>W1</f>
        <v>Alte Leipziger classic
(Stand 2016-10)</v>
      </c>
      <c r="X129" s="80" t="str">
        <f t="shared" si="28"/>
        <v>Alte Leipziger comfort
2015-07</v>
      </c>
      <c r="Y129" s="80" t="str">
        <f>Y1</f>
        <v>Alte Leipziger comfort
(Stand 2016-10)</v>
      </c>
      <c r="Z129" s="80" t="str">
        <f t="shared" si="28"/>
        <v>Ammerländer Economic</v>
      </c>
      <c r="AA129" s="80" t="str">
        <f t="shared" si="28"/>
        <v>Ammerländer Excellent</v>
      </c>
      <c r="AB129" s="80" t="str">
        <f t="shared" si="28"/>
        <v>Ammerländer Exclusiv</v>
      </c>
      <c r="AC129" s="80" t="str">
        <f t="shared" si="28"/>
        <v>ARAG Basis</v>
      </c>
      <c r="AD129" s="80" t="str">
        <f t="shared" si="28"/>
        <v>ARAG Komfort</v>
      </c>
      <c r="AE129" s="80" t="str">
        <f t="shared" si="28"/>
        <v>ARAG Premium</v>
      </c>
      <c r="AF129" s="80" t="str">
        <f t="shared" si="28"/>
        <v>AXA</v>
      </c>
      <c r="AG129" s="80" t="str">
        <f t="shared" si="28"/>
        <v>AXA BOXplus Extra</v>
      </c>
      <c r="AH129" s="80" t="str">
        <f t="shared" si="28"/>
        <v>AXA BOXplus Standard</v>
      </c>
      <c r="AI129" s="80" t="str">
        <f t="shared" si="28"/>
        <v>AXA BOXflex
2015-01</v>
      </c>
      <c r="AJ129" s="80" t="str">
        <f>AJ1</f>
        <v>Baden Badener TOP
(Stand 01-2018)</v>
      </c>
      <c r="AK129" s="80" t="str">
        <f t="shared" si="28"/>
        <v>Baden Badener TOP
(Stand 12-2013)</v>
      </c>
      <c r="AL129" s="80" t="str">
        <f>AL1</f>
        <v>Barmenia Premium
(Stand 10-2016)</v>
      </c>
      <c r="AM129" s="80" t="str">
        <f t="shared" si="28"/>
        <v>Barmenia Premium
(Stand 02-2015)</v>
      </c>
      <c r="AN129" s="80" t="str">
        <f t="shared" si="28"/>
        <v>Basler Ambiente Top
2016-01</v>
      </c>
      <c r="AO129" s="80" t="str">
        <f>AO1</f>
        <v>BGV Exklusiv 
(Stand 02-218)</v>
      </c>
      <c r="AP129" s="80" t="str">
        <f t="shared" si="28"/>
        <v>BGV Exklusiv 
(Stand 06-2016)</v>
      </c>
      <c r="AQ129" s="80" t="str">
        <f t="shared" si="28"/>
        <v>Concordia sorglos
(Stand 10-2014)</v>
      </c>
      <c r="AR129" s="80" t="str">
        <f t="shared" si="28"/>
        <v>Concordia Sorglos
(Stand 10-2017)</v>
      </c>
      <c r="AS129" s="80" t="str">
        <f t="shared" si="28"/>
        <v>Concordia Basis-Plus</v>
      </c>
      <c r="AT129" s="80" t="str">
        <f t="shared" si="28"/>
        <v>Concordia Basis</v>
      </c>
      <c r="AU129" s="80" t="str">
        <f t="shared" si="28"/>
        <v>CosmosDirekt Basis</v>
      </c>
      <c r="AV129" s="80" t="str">
        <f t="shared" si="28"/>
        <v>CosmosDirekt Comfort</v>
      </c>
      <c r="AW129" s="80" t="str">
        <f>AW1</f>
        <v>Debeka Comfort (alt)</v>
      </c>
      <c r="AX129" s="80" t="str">
        <f>AX1</f>
        <v>Debeka Comfort Plus (alt)</v>
      </c>
      <c r="AY129" s="80" t="str">
        <f t="shared" si="28"/>
        <v>Debeka Basis
(Stand 07-2010)</v>
      </c>
      <c r="AZ129" s="80" t="str">
        <f t="shared" si="28"/>
        <v>Debeka Standard
(Stand 07-2010)</v>
      </c>
      <c r="BA129" s="80" t="str">
        <f t="shared" si="28"/>
        <v>Debeka Top
(Stand 07-2010)</v>
      </c>
      <c r="BB129" s="80" t="str">
        <f t="shared" si="28"/>
        <v>Debeka Basis</v>
      </c>
      <c r="BC129" s="80" t="str">
        <f t="shared" si="28"/>
        <v>Debeka Standard</v>
      </c>
      <c r="BD129" s="80" t="str">
        <f t="shared" si="28"/>
        <v>Debeka Top</v>
      </c>
      <c r="BE129" s="80" t="str">
        <f t="shared" si="28"/>
        <v>degenia basic
(Stand 03-2010)</v>
      </c>
      <c r="BF129" s="80" t="str">
        <f t="shared" si="28"/>
        <v>degenia basic
(Stand 05-2011)</v>
      </c>
      <c r="BG129" s="80" t="str">
        <f>BG1</f>
        <v>degenia classic
(Stand 10-2017)</v>
      </c>
      <c r="BH129" s="80" t="str">
        <f t="shared" si="28"/>
        <v>degenia classic
(Stand 03-2010)</v>
      </c>
      <c r="BI129" s="80" t="str">
        <f t="shared" si="28"/>
        <v>degenia classic
(Stand 05-2011)</v>
      </c>
      <c r="BJ129" s="80" t="str">
        <f t="shared" si="28"/>
        <v>degenia classic
(Stand 05-2011)</v>
      </c>
      <c r="BK129" s="80" t="str">
        <f t="shared" si="28"/>
        <v>degenia classic
(Stand 12-2013)</v>
      </c>
      <c r="BL129" s="80" t="str">
        <f t="shared" si="28"/>
        <v>degenia classic
(Stand 07-2015)</v>
      </c>
      <c r="BM129" s="80" t="str">
        <f>BM1</f>
        <v>degenia optimum
(Stand 10-2017)</v>
      </c>
      <c r="BN129" s="80" t="str">
        <f t="shared" si="28"/>
        <v>degenia premium
(Stand 03-2010)</v>
      </c>
      <c r="BO129" s="80" t="str">
        <f>BO1</f>
        <v>degenia premium
(Stand 10-2017)</v>
      </c>
      <c r="BP129" s="80" t="str">
        <f t="shared" si="28"/>
        <v>degenia premium
(Stand 05-2011)</v>
      </c>
      <c r="BQ129" s="80" t="str">
        <f t="shared" si="28"/>
        <v>degenia premium
(Stand 05-2011)</v>
      </c>
      <c r="BR129" s="80" t="str">
        <f t="shared" si="28"/>
        <v>degenia premium
(Stand 12-2013)</v>
      </c>
      <c r="BS129" s="80" t="str">
        <f t="shared" si="28"/>
        <v>degenia premium
(Stand 07-2015)</v>
      </c>
      <c r="BT129" s="80" t="str">
        <f t="shared" si="28"/>
        <v>degenia optimum
(Stand 05-2011)</v>
      </c>
      <c r="BU129" s="80" t="str">
        <f t="shared" si="28"/>
        <v>degenia optimum
(Stand 05-2011)</v>
      </c>
      <c r="BV129" s="80" t="str">
        <f t="shared" si="28"/>
        <v>degenia optimum
(Stand 12-2013)</v>
      </c>
      <c r="BW129" s="80" t="str">
        <f t="shared" si="28"/>
        <v>degenia optimum
(Stand 07-2015)</v>
      </c>
      <c r="BX129" s="80" t="str">
        <f>BX1</f>
        <v>Die Bayerische Komfort
(Stand 04-2017)</v>
      </c>
      <c r="BY129" s="80" t="str">
        <f t="shared" si="28"/>
        <v>Die Bayerische Komfort
(Stand 2015-05)</v>
      </c>
      <c r="BZ129" s="80" t="str">
        <f t="shared" si="28"/>
        <v>Die Bayerische Komfort
(Stand 01-2015)</v>
      </c>
      <c r="CA129" s="80" t="str">
        <f>CA1</f>
        <v>Die Bayerische Prestige
(Stand 04-2017)</v>
      </c>
      <c r="CB129" s="80" t="str">
        <f t="shared" si="28"/>
        <v>Die Bayerische Prestige
(Stan 01-2015)</v>
      </c>
      <c r="CC129" s="80" t="str">
        <f>CC1</f>
        <v>Die Bayerische Smart
(Stand 04-2017)</v>
      </c>
      <c r="CD129" s="80" t="str">
        <f t="shared" si="28"/>
        <v>Die Bayerische Smart
(Stand 01-2015)</v>
      </c>
      <c r="CE129" s="80" t="str">
        <f t="shared" si="28"/>
        <v>Die Hanauer24 Sorglos
(Stand 02-2009)</v>
      </c>
      <c r="CF129" s="80" t="str">
        <f t="shared" si="28"/>
        <v>Domcura MAGNUM</v>
      </c>
      <c r="CG129" s="80" t="str">
        <f t="shared" si="28"/>
        <v>Domcura MAXIMUM</v>
      </c>
      <c r="CH129" s="80" t="str">
        <f t="shared" si="28"/>
        <v>Domcura Komfort
(Stand 08-2009)</v>
      </c>
      <c r="CI129" s="80" t="str">
        <f t="shared" si="28"/>
        <v>Domcura Top
(Stand 08-2009)</v>
      </c>
      <c r="CJ129" s="80" t="str">
        <f t="shared" si="28"/>
        <v>ERGO Familie
(Stand 10-2010)</v>
      </c>
      <c r="CK129" s="80" t="str">
        <f>CK1</f>
        <v>Domcura Komfort
(Stand 10-2014)</v>
      </c>
      <c r="CL129" s="80" t="str">
        <f>CL1</f>
        <v>Domcura Standard
(Stand 10-2014)</v>
      </c>
      <c r="CM129" s="80" t="str">
        <f>CM1</f>
        <v>Domcura Top
(Stand 10-2014)</v>
      </c>
      <c r="CN129" s="80" t="str">
        <f>CN1</f>
        <v>ERGO
(Stand 2017-09)</v>
      </c>
      <c r="CO129" s="80" t="str">
        <f>CO1</f>
        <v>ERGO Premium
(Stand 2017-09)</v>
      </c>
      <c r="CP129" s="80" t="str">
        <f t="shared" ref="CP129:GR129" si="29">CP1</f>
        <v>Ergo Privatschutz spezial (Familie) (Stand 12-2011)</v>
      </c>
      <c r="CQ129" s="80" t="str">
        <f t="shared" si="29"/>
        <v>Ergo Privatschutz spezial (Familie) (Stand 01-2013)</v>
      </c>
      <c r="CR129" s="80" t="str">
        <f>CR1</f>
        <v>Ergo Privatschutz spezial
(Stand 2015-06)</v>
      </c>
      <c r="CS129" s="80" t="str">
        <f t="shared" si="29"/>
        <v>Generali Basis
(Stand 10-2010)</v>
      </c>
      <c r="CT129" s="80" t="str">
        <f t="shared" si="29"/>
        <v>Generali Basis
(Stand 04-2012)</v>
      </c>
      <c r="CU129" s="80" t="str">
        <f t="shared" si="29"/>
        <v>Generali Basis
(Stand 10-2012)</v>
      </c>
      <c r="CV129" s="80" t="str">
        <f>CV1</f>
        <v>Generali Basis
(Stand 2013-07)</v>
      </c>
      <c r="CW129" s="80" t="str">
        <f t="shared" si="29"/>
        <v>Generali KomfortPlus
(Stand 10-2010)</v>
      </c>
      <c r="CX129" s="80" t="str">
        <f t="shared" si="29"/>
        <v>Generali KomfortPlus
(Stand 04-2012)</v>
      </c>
      <c r="CY129" s="80" t="str">
        <f t="shared" si="29"/>
        <v>Generali KomfortPlus
(Stand 10-2012)</v>
      </c>
      <c r="CZ129" s="80" t="str">
        <f>CZ1</f>
        <v>Generali KomfortPlus
(Stand 2013-07)</v>
      </c>
      <c r="DA129" s="80" t="str">
        <f>DA1</f>
        <v>Gothaer Basis
(Stand 2016-01)</v>
      </c>
      <c r="DB129" s="80" t="str">
        <f t="shared" si="29"/>
        <v>Gothaer
(Stand 07-2010)</v>
      </c>
      <c r="DC129" s="80" t="str">
        <f t="shared" si="29"/>
        <v>Gothaer
(Stand 02-2013)</v>
      </c>
      <c r="DD129" s="80" t="str">
        <f t="shared" si="29"/>
        <v>Gothaer Top
(Stand 07-2010)</v>
      </c>
      <c r="DE129" s="80" t="str">
        <f t="shared" si="29"/>
        <v>Gothaer Top
(Stand 02-2013)</v>
      </c>
      <c r="DF129" s="80" t="str">
        <f>DF1</f>
        <v>Gothaer Top
(Stand 2016-01)</v>
      </c>
      <c r="DG129" s="80" t="str">
        <f t="shared" si="29"/>
        <v>Gothaer Top Plus
(Stand 02-2013)</v>
      </c>
      <c r="DH129" s="80" t="str">
        <f>DH1</f>
        <v>Gothaer Plus
(Stand 2016-01)</v>
      </c>
      <c r="DI129" s="80" t="str">
        <f t="shared" si="29"/>
        <v>Grundeigentümer (Makler)
Pro Domo Basis</v>
      </c>
      <c r="DJ129" s="80" t="str">
        <f t="shared" si="29"/>
        <v>Grundeigentümer (Makler)
Pro Domo Kompakt</v>
      </c>
      <c r="DK129" s="80" t="str">
        <f t="shared" si="29"/>
        <v>Grundeigentümer (Makler)
Pro Domo Premium</v>
      </c>
      <c r="DL129" s="80" t="str">
        <f t="shared" si="29"/>
        <v>HDI Basis Single
(09-2011)</v>
      </c>
      <c r="DM129" s="80" t="str">
        <f t="shared" si="29"/>
        <v>HDI Rundum Sorglos Fam
(01-2011)</v>
      </c>
      <c r="DN129" s="80" t="str">
        <f>DN1</f>
        <v>HDI Rundum Sorglos Fam
(Stand 2014-06)</v>
      </c>
      <c r="DO129" s="80" t="str">
        <f>DO1</f>
        <v>Helvetia Basis
(Stand 2015-07)</v>
      </c>
      <c r="DP129" s="80" t="str">
        <f>DP1</f>
        <v>Helvetia Komfort
(Stand 2015-07)</v>
      </c>
      <c r="DQ129" s="80" t="str">
        <f t="shared" si="29"/>
        <v>HKD Top2000
(Stand 01-2007)</v>
      </c>
      <c r="DR129" s="80" t="str">
        <f t="shared" si="29"/>
        <v>HKD Vario Plus
(Stand 01-2010)</v>
      </c>
      <c r="DS129" s="80" t="str">
        <f t="shared" si="29"/>
        <v>HKD Vario Status
(Stand 01-2010)</v>
      </c>
      <c r="DT129" s="80" t="str">
        <f t="shared" si="29"/>
        <v>HKD Vario Komfort
(Stand 11-2010)</v>
      </c>
      <c r="DU129" s="80" t="str">
        <f t="shared" si="29"/>
        <v>HKD Vario Komfort Plus
(Stand 11-2010)</v>
      </c>
      <c r="DV129" s="80" t="str">
        <f t="shared" si="29"/>
        <v>HKD Vario Komfort
(Stand 01-2014)</v>
      </c>
      <c r="DW129" s="80" t="str">
        <f t="shared" si="29"/>
        <v>HKD Vario Komfort 60 Aktiv
(Stand 01-2014)</v>
      </c>
      <c r="DX129" s="80" t="str">
        <f t="shared" si="29"/>
        <v>HKD Vario Komfort Plus
(Stand 01-2014)</v>
      </c>
      <c r="DY129" s="80" t="str">
        <f t="shared" si="29"/>
        <v>HKD Vario Komfort Plus 60 Aktiv
(Stand 01-2014)</v>
      </c>
      <c r="DZ129" s="80" t="str">
        <f t="shared" si="29"/>
        <v>HKD Einfach Besser
(Stand 2015)</v>
      </c>
      <c r="EA129" s="80" t="str">
        <f t="shared" si="29"/>
        <v>HKD Einfach Besser 60 Aktiv
(Stand 2015)</v>
      </c>
      <c r="EB129" s="80" t="str">
        <f t="shared" si="29"/>
        <v>HKD Einfach Komplett
(Stand 2015)</v>
      </c>
      <c r="EC129" s="80" t="str">
        <f t="shared" si="29"/>
        <v>HKD Einfach Komplett 60 Aktiv
(Stand 2015)</v>
      </c>
      <c r="ED129" s="80" t="str">
        <f t="shared" si="29"/>
        <v>HKD Einfach Besser
(Stand 2016)</v>
      </c>
      <c r="EE129" s="80" t="str">
        <f t="shared" si="29"/>
        <v>HKD Einfach Besser 60Aktiv
(Stand 2016)</v>
      </c>
      <c r="EF129" s="80" t="str">
        <f t="shared" si="29"/>
        <v>HKD Einfach Komplett
(Stand 2016)</v>
      </c>
      <c r="EG129" s="80" t="str">
        <f t="shared" si="29"/>
        <v>HKD Einfach Kompl. 60Aktiv
(Stand 2016)</v>
      </c>
      <c r="EH129" s="80" t="str">
        <f t="shared" si="29"/>
        <v>HK Einfach Gut
(Stand 2017-07)</v>
      </c>
      <c r="EI129" s="80" t="str">
        <f t="shared" si="29"/>
        <v>HK Einfach Besser
(Stand 2017-07)</v>
      </c>
      <c r="EJ129" s="80" t="str">
        <f t="shared" si="29"/>
        <v>HK Einfach Besser Plus
(Stand 2017-07)</v>
      </c>
      <c r="EK129" s="80" t="str">
        <f t="shared" si="29"/>
        <v>HK Einfach Komplett
(Stand 2017-07)</v>
      </c>
      <c r="EL129" s="80" t="str">
        <f>EL1</f>
        <v>HK Einfach Besser
(Stand 2018-01)</v>
      </c>
      <c r="EM129" s="80" t="str">
        <f>EM1</f>
        <v>HK Einfach Besser Plus
(Stand 2018-01)</v>
      </c>
      <c r="EN129" s="80" t="str">
        <f>EN1</f>
        <v>HK Einfach Gut
(Stand 2018-01)</v>
      </c>
      <c r="EO129" s="80" t="str">
        <f>EO1</f>
        <v>HK Einfach Komplett
(Stand 2018-01)</v>
      </c>
      <c r="EP129" s="80" t="str">
        <f>EP1</f>
        <v>HUK Classic
(Stand 2016-05)</v>
      </c>
      <c r="EQ129" s="80" t="str">
        <f t="shared" si="29"/>
        <v>HUK Classic
(Stand 2011-07)</v>
      </c>
      <c r="ER129" s="80" t="str">
        <f>ER1</f>
        <v>HUK Plus
(Stamd 2016-05)</v>
      </c>
      <c r="ES129" s="80" t="str">
        <f t="shared" si="29"/>
        <v>HUK Plus
(Stand 2011-07)</v>
      </c>
      <c r="ET129" s="80" t="str">
        <f t="shared" si="29"/>
        <v>HUK24 Classic
(Stand 2011-07)</v>
      </c>
      <c r="EU129" s="80" t="str">
        <f t="shared" si="29"/>
        <v>HUK24 Plus
(Stand 2011-07)</v>
      </c>
      <c r="EV129" s="80" t="str">
        <f>EV1</f>
        <v>HUK Classic
(Stand 2016-05)</v>
      </c>
      <c r="EW129" s="80" t="str">
        <f>EW1</f>
        <v>HUK Plus
(Stand 2016-05)</v>
      </c>
      <c r="EX129" s="80" t="str">
        <f>EX1</f>
        <v>HUK24 Classic
(Stand 2016-05)</v>
      </c>
      <c r="EY129" s="80" t="str">
        <f>EY1</f>
        <v>HUK24 Plus
(Stand 2016-05)</v>
      </c>
      <c r="EZ129" s="80" t="str">
        <f t="shared" si="29"/>
        <v>Ideal Exklusiv
(Stand 02-2011)</v>
      </c>
      <c r="FA129" s="80" t="str">
        <f t="shared" si="29"/>
        <v>Ideal Klassik
(Stand 02-2011)</v>
      </c>
      <c r="FB129" s="80" t="str">
        <f>FB1</f>
        <v>Ideal Exklusiv
(Stand 2016-05)</v>
      </c>
      <c r="FC129" s="80" t="str">
        <f>FC1</f>
        <v>Ideal Klassik
(Stand 2016-05)</v>
      </c>
      <c r="FD129" s="80" t="str">
        <f t="shared" si="29"/>
        <v>Interrisk XXL
(Stand 2011-07)</v>
      </c>
      <c r="FE129" s="80" t="str">
        <f t="shared" si="29"/>
        <v>Interrisk XXL
(Stand 2012-10)</v>
      </c>
      <c r="FF129" s="80" t="str">
        <f>FF1</f>
        <v>Interrisk XXL
(Stand 2013-12)</v>
      </c>
      <c r="FG129" s="80" t="str">
        <f>FG1</f>
        <v>ITL Classic 2000
(Stand 11-1999)</v>
      </c>
      <c r="FH129" s="80" t="str">
        <f t="shared" si="29"/>
        <v>ITL afm Classic 2001
(Stand 01-2001)</v>
      </c>
      <c r="FI129" s="80" t="str">
        <f>FI1</f>
        <v>ITL Protect 2000
(Stand 11-1999)</v>
      </c>
      <c r="FJ129" s="80" t="str">
        <f>FJ1</f>
        <v>ITL Protect Business-Police
Stand 2008-01</v>
      </c>
      <c r="FK129" s="80" t="str">
        <f>FK1</f>
        <v>ITL PHV Business-Police
Stand 2010-01</v>
      </c>
      <c r="FL129" s="80" t="str">
        <f t="shared" si="29"/>
        <v>ITL afm Eurosecure 2010
(Stand 07-2010)</v>
      </c>
      <c r="FM129" s="80" t="str">
        <f>FM1</f>
        <v>ITL afm Eurosecure 2011
Stand 07-2011 (05-2012)</v>
      </c>
      <c r="FN129" s="80" t="str">
        <f>FN1</f>
        <v>ITL afm Premium 2011
Stand 07-2011 (05-2012)</v>
      </c>
      <c r="FO129" s="80" t="str">
        <f t="shared" ref="FO129:FP129" si="30">FO1</f>
        <v>ITL afm Eurosecure 2011
(Stand 01-2018)</v>
      </c>
      <c r="FP129" s="80" t="str">
        <f t="shared" si="30"/>
        <v>ITL afm Premium 2011
(Stand 01-2018)</v>
      </c>
      <c r="FQ129" s="80" t="str">
        <f>FQ1</f>
        <v>ITL afm Eurosecure 2011
!!Tarif geschlossen!!</v>
      </c>
      <c r="FR129" s="80" t="str">
        <f>FR1</f>
        <v>ITL afm Premium 2011
!!Tarif geschlossen!!</v>
      </c>
      <c r="FS129" s="80" t="str">
        <f t="shared" si="29"/>
        <v>Janitos Spezial (01-2002)
(MLP Sonderkonzept)</v>
      </c>
      <c r="FT129" s="80" t="str">
        <f>FT1</f>
        <v>Janitos Balance
(Stand 2015-10)</v>
      </c>
      <c r="FU129" s="80" t="str">
        <f>FU1</f>
        <v>Janitos Basic
(Stand 2015-10)</v>
      </c>
      <c r="FV129" s="80" t="str">
        <f>FV1</f>
        <v>Janitos Best Selection
(Stand 2015-10)</v>
      </c>
      <c r="FW129" s="80" t="str">
        <f t="shared" si="29"/>
        <v>nat. suisse Ideal-Schutz
(Stand 08-2008)</v>
      </c>
      <c r="FX129" s="80" t="str">
        <f>FX1</f>
        <v>nat. suisse Komfort
(Stand 2012-01)</v>
      </c>
      <c r="FY129" s="80" t="str">
        <f>FY1</f>
        <v>nat. suisse Premium
(Stand 2012-01)</v>
      </c>
      <c r="FZ129" s="80" t="str">
        <f>FZ1</f>
        <v>NV PrivatPremium 2.0
(Stand 2015-10)</v>
      </c>
      <c r="GA129" s="80" t="str">
        <f t="shared" si="29"/>
        <v>Patria</v>
      </c>
      <c r="GB129" s="80" t="str">
        <f>GB1</f>
        <v>Prokundo Exklusiv
(Stand 2015-05)</v>
      </c>
      <c r="GC129" s="80" t="str">
        <f>GC1</f>
        <v>Prokundo Komfort
(Stand 2015-05)</v>
      </c>
      <c r="GD129" s="80" t="str">
        <f t="shared" si="29"/>
        <v>Provinzial Basis
(Stand 01-2009)</v>
      </c>
      <c r="GE129" s="80" t="str">
        <f t="shared" si="29"/>
        <v>Provinzial Top
(Stand 01-2009)</v>
      </c>
      <c r="GF129" s="80" t="str">
        <f t="shared" si="29"/>
        <v>Provinzial Basis
(Stand 2015-02)</v>
      </c>
      <c r="GG129" s="80" t="str">
        <f t="shared" si="29"/>
        <v>Provinzial Top
(Stand 2015-02)</v>
      </c>
      <c r="GH129" s="80" t="str">
        <f>GH1</f>
        <v>Provinzial Kompaktschutz
(Stand 2015-09)</v>
      </c>
      <c r="GI129" s="80" t="str">
        <f>GI1</f>
        <v>Provinzial Rundumschutz
(Stand 2015-09)</v>
      </c>
      <c r="GJ129" s="80" t="str">
        <f t="shared" si="29"/>
        <v>Rhion Standard
(Stand 2010-10)</v>
      </c>
      <c r="GK129" s="80" t="str">
        <f t="shared" si="29"/>
        <v>Rhion Plus
(Stand 2010-10)</v>
      </c>
      <c r="GL129" s="80" t="str">
        <f>GL1</f>
        <v>Rhion Plus
(Stand 2016-04)</v>
      </c>
      <c r="GM129" s="80" t="str">
        <f>GM1</f>
        <v>Rhion Standard
(Stand 2016-04)</v>
      </c>
      <c r="GN129" s="80" t="str">
        <f>GN1</f>
        <v>Rhion Premium
(Stand 2016-04)</v>
      </c>
      <c r="GO129" s="80" t="str">
        <f t="shared" si="29"/>
        <v>R+V PrivatPolice
(Stand 2010-01)</v>
      </c>
      <c r="GP129" s="80" t="str">
        <f>GP1</f>
        <v>R+V PrivatPolice
(Stand 2012-07)</v>
      </c>
      <c r="GQ129" s="80" t="str">
        <f>GQ1</f>
        <v>Signal Iduna Optimal
(Stand 2015-01)</v>
      </c>
      <c r="GR129" s="80" t="str">
        <f t="shared" si="29"/>
        <v>SLP Primus
(Stand 2010-08)</v>
      </c>
      <c r="GS129" s="80" t="str">
        <f t="shared" ref="GS129:HM129" si="31">GS1</f>
        <v>SLP Primus Plus
(Stand 2010-08)</v>
      </c>
      <c r="GT129" s="80" t="str">
        <f t="shared" si="31"/>
        <v>SLP Prima Plus Sorglos
(Stand 2014-06)</v>
      </c>
      <c r="GU129" s="80" t="str">
        <f t="shared" si="31"/>
        <v>SLP Prima Sorglos
(Stand 2014-06)</v>
      </c>
      <c r="GV129" s="80" t="str">
        <f>GV1</f>
        <v>SLP Prima
(Stand 2016-01)</v>
      </c>
      <c r="GW129" s="80" t="str">
        <f>GW1</f>
        <v>SLP Prima Plus
(Stand 2016-01)</v>
      </c>
      <c r="GX129" s="80" t="str">
        <f>GX1</f>
        <v>VdVA Classic
(Stand 2015-01)</v>
      </c>
      <c r="GY129" s="80" t="str">
        <f>GY1</f>
        <v>VdVA Exclusiv
(Stand 2015-01)</v>
      </c>
      <c r="GZ129" s="80" t="str">
        <f>GZ1</f>
        <v>VGH
(Stand 2015-07)</v>
      </c>
      <c r="HA129" s="80" t="str">
        <f t="shared" si="31"/>
        <v>VHV Klassik Garant
(Stand 2009-06)</v>
      </c>
      <c r="HB129" s="80" t="str">
        <f t="shared" si="31"/>
        <v>VHV Klassik Garant
(Stand 2009-06)</v>
      </c>
      <c r="HC129" s="80" t="str">
        <f t="shared" si="31"/>
        <v>VHV Klassik Garant
(Stand 2011)</v>
      </c>
      <c r="HD129" s="80" t="str">
        <f t="shared" si="31"/>
        <v>VHV Klassik Garant Exkl.
(Stand 2011)</v>
      </c>
      <c r="HE129" s="80" t="str">
        <f t="shared" si="31"/>
        <v>VHV Klassik Garant
(Stand 2014)</v>
      </c>
      <c r="HF129" s="80" t="str">
        <f t="shared" si="31"/>
        <v>VHV Klassik Garant Exkl.
(Stand 2014)</v>
      </c>
      <c r="HG129" s="80" t="str">
        <f t="shared" si="31"/>
        <v>VHV Klassik Garant
(Stand 2017)</v>
      </c>
      <c r="HH129" s="80" t="str">
        <f>HH1</f>
        <v>VHV Klassik Garant Exklusiv
(Stand 2017)</v>
      </c>
      <c r="HI129" s="80" t="str">
        <f>HI1</f>
        <v>VWB 60 Plus Komfort
(Stand 2009-10)</v>
      </c>
      <c r="HJ129" s="80" t="str">
        <f>HJ1</f>
        <v>VWB 60 Plus KomfortPlus
(Stand 2009-10)</v>
      </c>
      <c r="HK129" s="80" t="str">
        <f t="shared" si="31"/>
        <v>Württembergische 
PremiumSchutz (Stand 06-2011)</v>
      </c>
      <c r="HL129" s="80" t="str">
        <f>HL1</f>
        <v>Württembergische PremiumSchutz Platinum
(Stand 2014-06)</v>
      </c>
      <c r="HM129" s="80" t="str">
        <f t="shared" si="31"/>
        <v>WÜBA PHV 2010</v>
      </c>
    </row>
    <row r="130" spans="1:221" ht="22.5" customHeight="1">
      <c r="A130" s="44" t="s">
        <v>8</v>
      </c>
      <c r="B130" s="44"/>
      <c r="C130" s="42" t="s">
        <v>67</v>
      </c>
      <c r="D130" s="42" t="s">
        <v>67</v>
      </c>
      <c r="E130" s="42" t="s">
        <v>6179</v>
      </c>
      <c r="F130" s="42" t="s">
        <v>6179</v>
      </c>
      <c r="G130" s="42" t="s">
        <v>6179</v>
      </c>
      <c r="H130" s="42" t="s">
        <v>67</v>
      </c>
      <c r="I130" s="42" t="s">
        <v>6384</v>
      </c>
      <c r="J130" s="47" t="s">
        <v>67</v>
      </c>
      <c r="K130" s="42" t="s">
        <v>67</v>
      </c>
      <c r="L130" s="42" t="s">
        <v>6384</v>
      </c>
      <c r="M130" s="42" t="s">
        <v>67</v>
      </c>
      <c r="N130" s="42" t="s">
        <v>6384</v>
      </c>
      <c r="O130" s="42" t="s">
        <v>67</v>
      </c>
      <c r="P130" s="47" t="s">
        <v>67</v>
      </c>
      <c r="Q130" s="47" t="s">
        <v>67</v>
      </c>
      <c r="R130" s="47" t="s">
        <v>67</v>
      </c>
      <c r="S130" s="47" t="s">
        <v>67</v>
      </c>
      <c r="T130" s="47" t="s">
        <v>67</v>
      </c>
      <c r="U130" s="47" t="s">
        <v>67</v>
      </c>
      <c r="V130" s="47" t="s">
        <v>67</v>
      </c>
      <c r="W130" s="47" t="s">
        <v>67</v>
      </c>
      <c r="X130" s="47" t="s">
        <v>67</v>
      </c>
      <c r="Y130" s="47" t="s">
        <v>67</v>
      </c>
      <c r="Z130" s="42" t="s">
        <v>1767</v>
      </c>
      <c r="AA130" s="42" t="s">
        <v>1715</v>
      </c>
      <c r="AB130" s="42" t="s">
        <v>1767</v>
      </c>
      <c r="AC130" s="47" t="s">
        <v>67</v>
      </c>
      <c r="AD130" s="47" t="s">
        <v>67</v>
      </c>
      <c r="AE130" s="47" t="s">
        <v>67</v>
      </c>
      <c r="AF130" s="47" t="s">
        <v>67</v>
      </c>
      <c r="AG130" s="47" t="s">
        <v>181</v>
      </c>
      <c r="AH130" s="47" t="s">
        <v>181</v>
      </c>
      <c r="AI130" s="47" t="s">
        <v>181</v>
      </c>
      <c r="AJ130" s="47" t="s">
        <v>67</v>
      </c>
      <c r="AK130" s="47" t="s">
        <v>67</v>
      </c>
      <c r="AL130" s="42" t="s">
        <v>6179</v>
      </c>
      <c r="AM130" s="47" t="s">
        <v>84</v>
      </c>
      <c r="AN130" s="47" t="s">
        <v>181</v>
      </c>
      <c r="AO130" s="42" t="s">
        <v>6179</v>
      </c>
      <c r="AP130" s="47" t="s">
        <v>84</v>
      </c>
      <c r="AQ130" s="47" t="s">
        <v>84</v>
      </c>
      <c r="AR130" s="42" t="s">
        <v>7016</v>
      </c>
      <c r="AS130" s="42" t="s">
        <v>67</v>
      </c>
      <c r="AT130" s="42" t="s">
        <v>67</v>
      </c>
      <c r="AU130" s="47" t="s">
        <v>67</v>
      </c>
      <c r="AV130" s="47" t="s">
        <v>67</v>
      </c>
      <c r="AW130" s="42" t="s">
        <v>7016</v>
      </c>
      <c r="AX130" s="42" t="s">
        <v>7016</v>
      </c>
      <c r="AY130" s="47" t="s">
        <v>67</v>
      </c>
      <c r="AZ130" s="47" t="s">
        <v>67</v>
      </c>
      <c r="BA130" s="47" t="s">
        <v>67</v>
      </c>
      <c r="BB130" s="42" t="s">
        <v>3732</v>
      </c>
      <c r="BC130" s="42" t="s">
        <v>3732</v>
      </c>
      <c r="BD130" s="42" t="s">
        <v>3732</v>
      </c>
      <c r="BE130" s="47" t="s">
        <v>67</v>
      </c>
      <c r="BF130" s="47" t="s">
        <v>67</v>
      </c>
      <c r="BG130" s="42" t="s">
        <v>7016</v>
      </c>
      <c r="BH130" s="47" t="s">
        <v>67</v>
      </c>
      <c r="BI130" s="47" t="s">
        <v>67</v>
      </c>
      <c r="BJ130" s="47" t="s">
        <v>67</v>
      </c>
      <c r="BK130" s="42" t="s">
        <v>4291</v>
      </c>
      <c r="BL130" s="42" t="s">
        <v>4291</v>
      </c>
      <c r="BM130" s="42" t="s">
        <v>7016</v>
      </c>
      <c r="BN130" s="47" t="s">
        <v>67</v>
      </c>
      <c r="BO130" s="42" t="s">
        <v>7016</v>
      </c>
      <c r="BP130" s="47" t="s">
        <v>67</v>
      </c>
      <c r="BQ130" s="47" t="s">
        <v>67</v>
      </c>
      <c r="BR130" s="42" t="s">
        <v>4291</v>
      </c>
      <c r="BS130" s="42" t="s">
        <v>4291</v>
      </c>
      <c r="BT130" s="47" t="s">
        <v>67</v>
      </c>
      <c r="BU130" s="47" t="s">
        <v>67</v>
      </c>
      <c r="BV130" s="42" t="s">
        <v>4291</v>
      </c>
      <c r="BW130" s="42" t="s">
        <v>4291</v>
      </c>
      <c r="BX130" s="42" t="s">
        <v>67</v>
      </c>
      <c r="BY130" s="47" t="s">
        <v>67</v>
      </c>
      <c r="BZ130" s="47" t="s">
        <v>67</v>
      </c>
      <c r="CA130" s="42" t="s">
        <v>67</v>
      </c>
      <c r="CB130" s="47" t="s">
        <v>67</v>
      </c>
      <c r="CC130" s="42" t="s">
        <v>67</v>
      </c>
      <c r="CD130" s="47" t="s">
        <v>67</v>
      </c>
      <c r="CE130" s="47" t="s">
        <v>67</v>
      </c>
      <c r="CF130" s="47" t="s">
        <v>67</v>
      </c>
      <c r="CG130" s="47" t="s">
        <v>67</v>
      </c>
      <c r="CH130" s="29" t="s">
        <v>67</v>
      </c>
      <c r="CI130" s="35" t="s">
        <v>67</v>
      </c>
      <c r="CJ130" s="48" t="s">
        <v>67</v>
      </c>
      <c r="CK130" s="47" t="s">
        <v>67</v>
      </c>
      <c r="CL130" s="47" t="s">
        <v>67</v>
      </c>
      <c r="CM130" s="47" t="s">
        <v>67</v>
      </c>
      <c r="CN130" s="47" t="s">
        <v>67</v>
      </c>
      <c r="CO130" s="47" t="s">
        <v>67</v>
      </c>
      <c r="CP130" s="42" t="s">
        <v>303</v>
      </c>
      <c r="CQ130" s="42" t="s">
        <v>303</v>
      </c>
      <c r="CR130" s="42" t="s">
        <v>303</v>
      </c>
      <c r="CS130" s="29" t="s">
        <v>67</v>
      </c>
      <c r="CT130" s="29" t="s">
        <v>937</v>
      </c>
      <c r="CU130" s="29" t="s">
        <v>937</v>
      </c>
      <c r="CV130" s="29" t="s">
        <v>937</v>
      </c>
      <c r="CW130" s="35" t="s">
        <v>67</v>
      </c>
      <c r="CX130" s="29" t="s">
        <v>937</v>
      </c>
      <c r="CY130" s="29" t="s">
        <v>937</v>
      </c>
      <c r="CZ130" s="29" t="s">
        <v>937</v>
      </c>
      <c r="DA130" s="42" t="s">
        <v>2146</v>
      </c>
      <c r="DB130" s="47" t="s">
        <v>67</v>
      </c>
      <c r="DC130" s="42" t="s">
        <v>2146</v>
      </c>
      <c r="DD130" s="47" t="s">
        <v>67</v>
      </c>
      <c r="DE130" s="42" t="s">
        <v>2146</v>
      </c>
      <c r="DF130" s="42" t="s">
        <v>2146</v>
      </c>
      <c r="DG130" s="42" t="s">
        <v>2146</v>
      </c>
      <c r="DH130" s="42" t="s">
        <v>2146</v>
      </c>
      <c r="DI130" s="47" t="s">
        <v>67</v>
      </c>
      <c r="DJ130" s="47" t="s">
        <v>993</v>
      </c>
      <c r="DK130" s="42" t="s">
        <v>1696</v>
      </c>
      <c r="DL130" s="42" t="s">
        <v>67</v>
      </c>
      <c r="DM130" s="42" t="s">
        <v>2196</v>
      </c>
      <c r="DN130" s="42" t="s">
        <v>2196</v>
      </c>
      <c r="DO130" s="47" t="s">
        <v>67</v>
      </c>
      <c r="DP130" s="47" t="s">
        <v>67</v>
      </c>
      <c r="DQ130" s="47" t="s">
        <v>67</v>
      </c>
      <c r="DR130" s="47" t="s">
        <v>67</v>
      </c>
      <c r="DS130" s="47" t="s">
        <v>67</v>
      </c>
      <c r="DT130" s="47" t="s">
        <v>67</v>
      </c>
      <c r="DU130" s="47" t="s">
        <v>67</v>
      </c>
      <c r="DV130" s="47" t="s">
        <v>67</v>
      </c>
      <c r="DW130" s="47" t="s">
        <v>67</v>
      </c>
      <c r="DX130" s="42" t="s">
        <v>67</v>
      </c>
      <c r="DY130" s="42" t="s">
        <v>67</v>
      </c>
      <c r="DZ130" s="47" t="s">
        <v>67</v>
      </c>
      <c r="EA130" s="47" t="s">
        <v>67</v>
      </c>
      <c r="EB130" s="42" t="s">
        <v>67</v>
      </c>
      <c r="EC130" s="42" t="s">
        <v>67</v>
      </c>
      <c r="ED130" s="47" t="s">
        <v>67</v>
      </c>
      <c r="EE130" s="47" t="s">
        <v>67</v>
      </c>
      <c r="EF130" s="42" t="s">
        <v>67</v>
      </c>
      <c r="EG130" s="42" t="s">
        <v>67</v>
      </c>
      <c r="EH130" s="47" t="s">
        <v>67</v>
      </c>
      <c r="EI130" s="47" t="s">
        <v>67</v>
      </c>
      <c r="EJ130" s="47" t="s">
        <v>67</v>
      </c>
      <c r="EK130" s="47" t="s">
        <v>67</v>
      </c>
      <c r="EL130" s="47" t="s">
        <v>67</v>
      </c>
      <c r="EM130" s="47" t="s">
        <v>67</v>
      </c>
      <c r="EN130" s="47" t="s">
        <v>67</v>
      </c>
      <c r="EO130" s="47" t="s">
        <v>67</v>
      </c>
      <c r="EP130" s="42" t="s">
        <v>6384</v>
      </c>
      <c r="EQ130" s="42" t="s">
        <v>2264</v>
      </c>
      <c r="ER130" s="42" t="s">
        <v>6384</v>
      </c>
      <c r="ES130" s="42" t="s">
        <v>2264</v>
      </c>
      <c r="ET130" s="42" t="s">
        <v>2264</v>
      </c>
      <c r="EU130" s="42" t="s">
        <v>2264</v>
      </c>
      <c r="EV130" s="42" t="s">
        <v>4382</v>
      </c>
      <c r="EW130" s="42" t="s">
        <v>4382</v>
      </c>
      <c r="EX130" s="42" t="s">
        <v>4382</v>
      </c>
      <c r="EY130" s="42" t="s">
        <v>4382</v>
      </c>
      <c r="EZ130" s="42" t="s">
        <v>67</v>
      </c>
      <c r="FA130" s="42" t="s">
        <v>67</v>
      </c>
      <c r="FB130" s="42" t="s">
        <v>67</v>
      </c>
      <c r="FC130" s="42" t="s">
        <v>67</v>
      </c>
      <c r="FD130" s="42" t="s">
        <v>303</v>
      </c>
      <c r="FE130" s="42" t="s">
        <v>303</v>
      </c>
      <c r="FF130" s="47" t="s">
        <v>67</v>
      </c>
      <c r="FG130" s="42" t="s">
        <v>67</v>
      </c>
      <c r="FH130" s="47" t="s">
        <v>67</v>
      </c>
      <c r="FI130" s="42" t="s">
        <v>67</v>
      </c>
      <c r="FJ130" s="47" t="s">
        <v>67</v>
      </c>
      <c r="FK130" s="47" t="s">
        <v>67</v>
      </c>
      <c r="FL130" s="47" t="s">
        <v>67</v>
      </c>
      <c r="FM130" s="42" t="s">
        <v>303</v>
      </c>
      <c r="FN130" s="42" t="s">
        <v>303</v>
      </c>
      <c r="FO130" s="42" t="s">
        <v>67</v>
      </c>
      <c r="FP130" s="42" t="s">
        <v>67</v>
      </c>
      <c r="FQ130" s="42" t="s">
        <v>67</v>
      </c>
      <c r="FR130" s="42" t="s">
        <v>67</v>
      </c>
      <c r="FS130" s="42" t="s">
        <v>67</v>
      </c>
      <c r="FT130" s="47" t="s">
        <v>67</v>
      </c>
      <c r="FU130" s="47" t="s">
        <v>67</v>
      </c>
      <c r="FV130" s="42" t="s">
        <v>2652</v>
      </c>
      <c r="FW130" s="47" t="s">
        <v>67</v>
      </c>
      <c r="FX130" s="47" t="s">
        <v>67</v>
      </c>
      <c r="FY130" s="47" t="s">
        <v>67</v>
      </c>
      <c r="FZ130" s="42" t="s">
        <v>2738</v>
      </c>
      <c r="GA130" s="47" t="s">
        <v>67</v>
      </c>
      <c r="GB130" s="42" t="s">
        <v>2738</v>
      </c>
      <c r="GC130" s="42" t="s">
        <v>2738</v>
      </c>
      <c r="GD130" s="47" t="s">
        <v>67</v>
      </c>
      <c r="GE130" s="47" t="s">
        <v>67</v>
      </c>
      <c r="GF130" s="47" t="s">
        <v>67</v>
      </c>
      <c r="GG130" s="47" t="s">
        <v>67</v>
      </c>
      <c r="GH130" s="47" t="s">
        <v>67</v>
      </c>
      <c r="GI130" s="47" t="s">
        <v>67</v>
      </c>
      <c r="GJ130" s="47" t="s">
        <v>67</v>
      </c>
      <c r="GK130" s="47" t="s">
        <v>67</v>
      </c>
      <c r="GL130" s="42" t="s">
        <v>2738</v>
      </c>
      <c r="GM130" s="42" t="s">
        <v>2738</v>
      </c>
      <c r="GN130" s="42" t="s">
        <v>2738</v>
      </c>
      <c r="GO130" s="47" t="s">
        <v>67</v>
      </c>
      <c r="GP130" s="42" t="s">
        <v>2738</v>
      </c>
      <c r="GQ130" s="42" t="s">
        <v>2941</v>
      </c>
      <c r="GR130" s="47" t="s">
        <v>67</v>
      </c>
      <c r="GS130" s="47" t="s">
        <v>67</v>
      </c>
      <c r="GT130" s="42" t="s">
        <v>2964</v>
      </c>
      <c r="GU130" s="42" t="s">
        <v>2964</v>
      </c>
      <c r="GV130" s="42" t="s">
        <v>2964</v>
      </c>
      <c r="GW130" s="42" t="s">
        <v>2964</v>
      </c>
      <c r="GX130" s="42" t="s">
        <v>67</v>
      </c>
      <c r="GY130" s="42" t="s">
        <v>67</v>
      </c>
      <c r="GZ130" s="42" t="s">
        <v>67</v>
      </c>
      <c r="HA130" s="47" t="s">
        <v>67</v>
      </c>
      <c r="HB130" s="47" t="s">
        <v>67</v>
      </c>
      <c r="HC130" s="42" t="s">
        <v>3025</v>
      </c>
      <c r="HD130" s="42" t="s">
        <v>3025</v>
      </c>
      <c r="HE130" s="42" t="s">
        <v>3025</v>
      </c>
      <c r="HF130" s="42" t="s">
        <v>3025</v>
      </c>
      <c r="HG130" s="176" t="s">
        <v>7016</v>
      </c>
      <c r="HH130" s="176" t="s">
        <v>7016</v>
      </c>
      <c r="HI130" s="47" t="s">
        <v>181</v>
      </c>
      <c r="HJ130" s="47" t="s">
        <v>181</v>
      </c>
      <c r="HK130" s="47" t="s">
        <v>67</v>
      </c>
      <c r="HL130" s="42" t="s">
        <v>3035</v>
      </c>
      <c r="HM130" s="42" t="s">
        <v>67</v>
      </c>
    </row>
    <row r="131" spans="1:221" ht="11.25" customHeight="1">
      <c r="A131" s="86" t="s">
        <v>435</v>
      </c>
      <c r="B131" s="86"/>
      <c r="C131" s="62" t="s">
        <v>5549</v>
      </c>
      <c r="D131" s="62" t="s">
        <v>5550</v>
      </c>
      <c r="E131" s="62" t="s">
        <v>6180</v>
      </c>
      <c r="F131" s="62" t="s">
        <v>6237</v>
      </c>
      <c r="G131" s="62" t="s">
        <v>6237</v>
      </c>
      <c r="H131" s="62" t="s">
        <v>5550</v>
      </c>
      <c r="I131" s="62" t="s">
        <v>4207</v>
      </c>
      <c r="J131" s="62"/>
      <c r="K131" s="62" t="s">
        <v>1619</v>
      </c>
      <c r="L131" s="62" t="s">
        <v>4207</v>
      </c>
      <c r="M131" s="62" t="s">
        <v>1619</v>
      </c>
      <c r="N131" s="62" t="s">
        <v>4207</v>
      </c>
      <c r="O131" s="62" t="s">
        <v>1619</v>
      </c>
      <c r="P131" s="63"/>
      <c r="Q131" s="63" t="s">
        <v>675</v>
      </c>
      <c r="R131" s="63"/>
      <c r="S131" s="63" t="s">
        <v>713</v>
      </c>
      <c r="T131" s="63" t="s">
        <v>4833</v>
      </c>
      <c r="U131" s="63" t="s">
        <v>4833</v>
      </c>
      <c r="V131" s="63" t="s">
        <v>4752</v>
      </c>
      <c r="W131" s="63" t="s">
        <v>4752</v>
      </c>
      <c r="X131" s="63" t="s">
        <v>4681</v>
      </c>
      <c r="Y131" s="63" t="s">
        <v>4681</v>
      </c>
      <c r="Z131" s="63" t="s">
        <v>1714</v>
      </c>
      <c r="AA131" s="63" t="s">
        <v>1714</v>
      </c>
      <c r="AB131" s="63" t="s">
        <v>1714</v>
      </c>
      <c r="AC131" s="63" t="s">
        <v>2313</v>
      </c>
      <c r="AD131" s="63" t="s">
        <v>2313</v>
      </c>
      <c r="AE131" s="63" t="s">
        <v>2313</v>
      </c>
      <c r="AF131" s="63"/>
      <c r="AG131" s="63" t="s">
        <v>701</v>
      </c>
      <c r="AH131" s="63" t="s">
        <v>701</v>
      </c>
      <c r="AI131" s="200"/>
      <c r="AJ131" s="63" t="s">
        <v>3893</v>
      </c>
      <c r="AK131" s="63" t="s">
        <v>3893</v>
      </c>
      <c r="AL131" s="62" t="s">
        <v>6237</v>
      </c>
      <c r="AM131" s="63" t="s">
        <v>5288</v>
      </c>
      <c r="AN131" s="63" t="s">
        <v>5850</v>
      </c>
      <c r="AO131" s="63" t="s">
        <v>6916</v>
      </c>
      <c r="AP131" s="63" t="s">
        <v>5288</v>
      </c>
      <c r="AQ131" s="63" t="s">
        <v>5421</v>
      </c>
      <c r="AR131" s="63" t="s">
        <v>7038</v>
      </c>
      <c r="AS131" s="63"/>
      <c r="AT131" s="63"/>
      <c r="AU131" s="63" t="s">
        <v>1763</v>
      </c>
      <c r="AV131" s="63" t="s">
        <v>1763</v>
      </c>
      <c r="AW131" s="63" t="s">
        <v>3736</v>
      </c>
      <c r="AX131" s="63" t="s">
        <v>3736</v>
      </c>
      <c r="AY131" s="63" t="s">
        <v>1266</v>
      </c>
      <c r="AZ131" s="63" t="s">
        <v>1266</v>
      </c>
      <c r="BA131" s="63" t="s">
        <v>1266</v>
      </c>
      <c r="BB131" s="63" t="s">
        <v>3731</v>
      </c>
      <c r="BC131" s="63" t="s">
        <v>3731</v>
      </c>
      <c r="BD131" s="63" t="s">
        <v>3731</v>
      </c>
      <c r="BE131" s="62"/>
      <c r="BF131" s="62" t="s">
        <v>756</v>
      </c>
      <c r="BG131" s="63" t="s">
        <v>4290</v>
      </c>
      <c r="BH131" s="62"/>
      <c r="BI131" s="62" t="s">
        <v>784</v>
      </c>
      <c r="BJ131" s="62" t="s">
        <v>784</v>
      </c>
      <c r="BK131" s="62" t="s">
        <v>4290</v>
      </c>
      <c r="BL131" s="63" t="s">
        <v>4290</v>
      </c>
      <c r="BM131" s="63" t="s">
        <v>4290</v>
      </c>
      <c r="BN131" s="62"/>
      <c r="BO131" s="63" t="s">
        <v>4290</v>
      </c>
      <c r="BP131" s="62" t="s">
        <v>833</v>
      </c>
      <c r="BQ131" s="62" t="s">
        <v>833</v>
      </c>
      <c r="BR131" s="62" t="s">
        <v>4290</v>
      </c>
      <c r="BS131" s="63" t="s">
        <v>4290</v>
      </c>
      <c r="BT131" s="62" t="s">
        <v>889</v>
      </c>
      <c r="BU131" s="62" t="s">
        <v>889</v>
      </c>
      <c r="BV131" s="62" t="s">
        <v>4290</v>
      </c>
      <c r="BW131" s="63" t="s">
        <v>4290</v>
      </c>
      <c r="BX131" s="63" t="s">
        <v>7259</v>
      </c>
      <c r="BY131" s="63" t="s">
        <v>4028</v>
      </c>
      <c r="BZ131" s="63" t="s">
        <v>4027</v>
      </c>
      <c r="CA131" s="63" t="s">
        <v>7261</v>
      </c>
      <c r="CB131" s="63" t="s">
        <v>4027</v>
      </c>
      <c r="CC131" s="63" t="s">
        <v>7322</v>
      </c>
      <c r="CD131" s="63" t="s">
        <v>4026</v>
      </c>
      <c r="CE131" s="62"/>
      <c r="CF131" s="64" t="s">
        <v>5106</v>
      </c>
      <c r="CG131" s="64" t="s">
        <v>5106</v>
      </c>
      <c r="CH131" s="64"/>
      <c r="CI131" s="64"/>
      <c r="CJ131" s="64"/>
      <c r="CK131" s="64" t="s">
        <v>4996</v>
      </c>
      <c r="CL131" s="64" t="s">
        <v>4996</v>
      </c>
      <c r="CM131" s="64" t="s">
        <v>4996</v>
      </c>
      <c r="CN131" s="63" t="s">
        <v>8049</v>
      </c>
      <c r="CO131" s="63" t="s">
        <v>8049</v>
      </c>
      <c r="CP131" s="64" t="s">
        <v>701</v>
      </c>
      <c r="CQ131" s="64" t="s">
        <v>701</v>
      </c>
      <c r="CR131" s="64" t="s">
        <v>4431</v>
      </c>
      <c r="CS131" s="64"/>
      <c r="CT131" s="64" t="s">
        <v>938</v>
      </c>
      <c r="CU131" s="64" t="s">
        <v>938</v>
      </c>
      <c r="CV131" s="64" t="s">
        <v>3825</v>
      </c>
      <c r="CW131" s="65"/>
      <c r="CX131" s="64" t="s">
        <v>938</v>
      </c>
      <c r="CY131" s="64" t="s">
        <v>938</v>
      </c>
      <c r="CZ131" s="64" t="s">
        <v>3825</v>
      </c>
      <c r="DA131" s="62" t="s">
        <v>1442</v>
      </c>
      <c r="DB131" s="62"/>
      <c r="DC131" s="62" t="s">
        <v>1442</v>
      </c>
      <c r="DD131" s="62"/>
      <c r="DE131" s="62" t="s">
        <v>1442</v>
      </c>
      <c r="DF131" s="62" t="s">
        <v>1442</v>
      </c>
      <c r="DG131" s="62" t="s">
        <v>1442</v>
      </c>
      <c r="DH131" s="62" t="s">
        <v>1442</v>
      </c>
      <c r="DI131" s="62" t="s">
        <v>1502</v>
      </c>
      <c r="DJ131" s="62" t="s">
        <v>1502</v>
      </c>
      <c r="DK131" s="62" t="s">
        <v>1502</v>
      </c>
      <c r="DL131" s="62" t="s">
        <v>3508</v>
      </c>
      <c r="DM131" s="62" t="s">
        <v>2197</v>
      </c>
      <c r="DN131" s="62" t="s">
        <v>3541</v>
      </c>
      <c r="DO131" s="62" t="s">
        <v>2636</v>
      </c>
      <c r="DP131" s="62" t="s">
        <v>2636</v>
      </c>
      <c r="DQ131" s="62" t="s">
        <v>3139</v>
      </c>
      <c r="DR131" s="62"/>
      <c r="DS131" s="62"/>
      <c r="DT131" s="62"/>
      <c r="DU131" s="62"/>
      <c r="DV131" s="62" t="s">
        <v>994</v>
      </c>
      <c r="DW131" s="62" t="s">
        <v>994</v>
      </c>
      <c r="DX131" s="62" t="s">
        <v>994</v>
      </c>
      <c r="DY131" s="62" t="s">
        <v>994</v>
      </c>
      <c r="DZ131" s="62" t="s">
        <v>994</v>
      </c>
      <c r="EA131" s="62" t="s">
        <v>994</v>
      </c>
      <c r="EB131" s="62" t="s">
        <v>994</v>
      </c>
      <c r="EC131" s="62" t="s">
        <v>994</v>
      </c>
      <c r="ED131" s="62" t="s">
        <v>994</v>
      </c>
      <c r="EE131" s="62" t="s">
        <v>994</v>
      </c>
      <c r="EF131" s="62" t="s">
        <v>994</v>
      </c>
      <c r="EG131" s="62" t="s">
        <v>994</v>
      </c>
      <c r="EH131" s="62" t="s">
        <v>6062</v>
      </c>
      <c r="EI131" s="62" t="s">
        <v>6062</v>
      </c>
      <c r="EJ131" s="62" t="s">
        <v>6062</v>
      </c>
      <c r="EK131" s="62" t="s">
        <v>6062</v>
      </c>
      <c r="EL131" s="62" t="s">
        <v>6062</v>
      </c>
      <c r="EM131" s="62" t="s">
        <v>6062</v>
      </c>
      <c r="EN131" s="62" t="s">
        <v>6062</v>
      </c>
      <c r="EO131" s="62" t="s">
        <v>6062</v>
      </c>
      <c r="EP131" s="66" t="s">
        <v>8131</v>
      </c>
      <c r="EQ131" s="66" t="s">
        <v>2251</v>
      </c>
      <c r="ER131" s="66" t="s">
        <v>8131</v>
      </c>
      <c r="ES131" s="66" t="s">
        <v>2251</v>
      </c>
      <c r="ET131" s="66" t="s">
        <v>2251</v>
      </c>
      <c r="EU131" s="66" t="s">
        <v>2251</v>
      </c>
      <c r="EV131" s="66" t="s">
        <v>4383</v>
      </c>
      <c r="EW131" s="66" t="s">
        <v>4383</v>
      </c>
      <c r="EX131" s="66" t="s">
        <v>4383</v>
      </c>
      <c r="EY131" s="66" t="s">
        <v>4383</v>
      </c>
      <c r="EZ131" s="62" t="s">
        <v>588</v>
      </c>
      <c r="FA131" s="62" t="s">
        <v>588</v>
      </c>
      <c r="FB131" s="62" t="s">
        <v>3698</v>
      </c>
      <c r="FC131" s="62" t="s">
        <v>3698</v>
      </c>
      <c r="FD131" s="66" t="s">
        <v>2448</v>
      </c>
      <c r="FE131" s="66" t="s">
        <v>3074</v>
      </c>
      <c r="FF131" s="66" t="s">
        <v>4458</v>
      </c>
      <c r="FG131" s="63" t="s">
        <v>3590</v>
      </c>
      <c r="FH131" s="62"/>
      <c r="FI131" s="63" t="s">
        <v>3590</v>
      </c>
      <c r="FJ131" s="62" t="s">
        <v>437</v>
      </c>
      <c r="FK131" s="62" t="s">
        <v>480</v>
      </c>
      <c r="FL131" s="63"/>
      <c r="FM131" s="63" t="s">
        <v>1366</v>
      </c>
      <c r="FN131" s="63" t="s">
        <v>1366</v>
      </c>
      <c r="FO131" s="63" t="s">
        <v>1366</v>
      </c>
      <c r="FP131" s="63" t="s">
        <v>1366</v>
      </c>
      <c r="FQ131" s="63" t="s">
        <v>1366</v>
      </c>
      <c r="FR131" s="63" t="s">
        <v>1366</v>
      </c>
      <c r="FS131" s="63" t="s">
        <v>3993</v>
      </c>
      <c r="FT131" s="63" t="s">
        <v>2628</v>
      </c>
      <c r="FU131" s="63" t="s">
        <v>2650</v>
      </c>
      <c r="FV131" s="63" t="s">
        <v>2651</v>
      </c>
      <c r="FW131" s="62"/>
      <c r="FX131" s="62" t="s">
        <v>1763</v>
      </c>
      <c r="FY131" s="62" t="s">
        <v>1763</v>
      </c>
      <c r="FZ131" s="62" t="s">
        <v>2720</v>
      </c>
      <c r="GA131" s="62" t="s">
        <v>1309</v>
      </c>
      <c r="GB131" s="62" t="s">
        <v>1073</v>
      </c>
      <c r="GC131" s="62" t="s">
        <v>1073</v>
      </c>
      <c r="GD131" s="62" t="s">
        <v>2852</v>
      </c>
      <c r="GE131" s="62" t="s">
        <v>2852</v>
      </c>
      <c r="GF131" s="62" t="s">
        <v>2852</v>
      </c>
      <c r="GG131" s="62" t="s">
        <v>4507</v>
      </c>
      <c r="GH131" s="62" t="s">
        <v>5191</v>
      </c>
      <c r="GI131" s="62" t="s">
        <v>5191</v>
      </c>
      <c r="GJ131" s="62"/>
      <c r="GK131" s="62"/>
      <c r="GL131" s="62" t="s">
        <v>1349</v>
      </c>
      <c r="GM131" s="62" t="s">
        <v>1349</v>
      </c>
      <c r="GN131" s="62" t="s">
        <v>1349</v>
      </c>
      <c r="GO131" s="62"/>
      <c r="GP131" s="62" t="s">
        <v>1655</v>
      </c>
      <c r="GQ131" s="62" t="s">
        <v>1269</v>
      </c>
      <c r="GR131" s="62"/>
      <c r="GS131" s="62"/>
      <c r="GT131" s="62" t="s">
        <v>1366</v>
      </c>
      <c r="GU131" s="62" t="s">
        <v>1366</v>
      </c>
      <c r="GV131" s="62" t="s">
        <v>1366</v>
      </c>
      <c r="GW131" s="62" t="s">
        <v>1366</v>
      </c>
      <c r="GX131" s="62" t="s">
        <v>3433</v>
      </c>
      <c r="GY131" s="62" t="s">
        <v>3433</v>
      </c>
      <c r="GZ131" s="62" t="s">
        <v>5652</v>
      </c>
      <c r="HA131" s="67"/>
      <c r="HB131" s="67"/>
      <c r="HC131" s="62" t="s">
        <v>1366</v>
      </c>
      <c r="HD131" s="62" t="s">
        <v>1366</v>
      </c>
      <c r="HE131" s="62" t="s">
        <v>1366</v>
      </c>
      <c r="HF131" s="62" t="s">
        <v>1366</v>
      </c>
      <c r="HG131" s="62" t="s">
        <v>5928</v>
      </c>
      <c r="HH131" s="62" t="s">
        <v>5928</v>
      </c>
      <c r="HI131" s="62" t="s">
        <v>1350</v>
      </c>
      <c r="HJ131" s="62" t="s">
        <v>1350</v>
      </c>
      <c r="HK131" s="62" t="s">
        <v>514</v>
      </c>
      <c r="HL131" s="62" t="s">
        <v>514</v>
      </c>
      <c r="HM131" s="62" t="s">
        <v>3270</v>
      </c>
    </row>
    <row r="132" spans="1:221" ht="22.5" customHeight="1">
      <c r="A132" s="44" t="s">
        <v>23</v>
      </c>
      <c r="B132" s="44"/>
      <c r="C132" s="47" t="s">
        <v>67</v>
      </c>
      <c r="D132" s="47" t="s">
        <v>67</v>
      </c>
      <c r="E132" s="47" t="s">
        <v>67</v>
      </c>
      <c r="F132" s="47" t="s">
        <v>67</v>
      </c>
      <c r="G132" s="47" t="s">
        <v>67</v>
      </c>
      <c r="H132" s="47" t="s">
        <v>67</v>
      </c>
      <c r="I132" s="47" t="s">
        <v>67</v>
      </c>
      <c r="J132" s="47" t="s">
        <v>67</v>
      </c>
      <c r="K132" s="47" t="s">
        <v>67</v>
      </c>
      <c r="L132" s="47" t="s">
        <v>67</v>
      </c>
      <c r="M132" s="47" t="s">
        <v>67</v>
      </c>
      <c r="N132" s="47" t="s">
        <v>67</v>
      </c>
      <c r="O132" s="47" t="s">
        <v>67</v>
      </c>
      <c r="P132" s="47" t="s">
        <v>67</v>
      </c>
      <c r="Q132" s="47" t="s">
        <v>67</v>
      </c>
      <c r="R132" s="47" t="s">
        <v>67</v>
      </c>
      <c r="S132" s="47" t="s">
        <v>67</v>
      </c>
      <c r="T132" s="42" t="s">
        <v>4682</v>
      </c>
      <c r="U132" s="47" t="s">
        <v>67</v>
      </c>
      <c r="V132" s="42" t="s">
        <v>4682</v>
      </c>
      <c r="W132" s="42" t="s">
        <v>67</v>
      </c>
      <c r="X132" s="42" t="s">
        <v>4682</v>
      </c>
      <c r="Y132" s="42" t="s">
        <v>67</v>
      </c>
      <c r="Z132" s="47" t="s">
        <v>67</v>
      </c>
      <c r="AA132" s="47" t="s">
        <v>67</v>
      </c>
      <c r="AB132" s="47" t="s">
        <v>67</v>
      </c>
      <c r="AC132" s="47" t="s">
        <v>67</v>
      </c>
      <c r="AD132" s="47" t="s">
        <v>67</v>
      </c>
      <c r="AE132" s="47" t="s">
        <v>67</v>
      </c>
      <c r="AF132" s="47" t="s">
        <v>67</v>
      </c>
      <c r="AG132" s="47" t="s">
        <v>67</v>
      </c>
      <c r="AH132" s="47" t="s">
        <v>67</v>
      </c>
      <c r="AI132" s="42" t="s">
        <v>67</v>
      </c>
      <c r="AJ132" s="47" t="s">
        <v>67</v>
      </c>
      <c r="AK132" s="47" t="s">
        <v>67</v>
      </c>
      <c r="AL132" s="47" t="s">
        <v>67</v>
      </c>
      <c r="AM132" s="47" t="s">
        <v>67</v>
      </c>
      <c r="AN132" s="42" t="s">
        <v>67</v>
      </c>
      <c r="AO132" s="47" t="s">
        <v>67</v>
      </c>
      <c r="AP132" s="47" t="s">
        <v>67</v>
      </c>
      <c r="AQ132" s="47" t="s">
        <v>84</v>
      </c>
      <c r="AR132" s="42" t="s">
        <v>67</v>
      </c>
      <c r="AS132" s="42" t="s">
        <v>67</v>
      </c>
      <c r="AT132" s="42" t="s">
        <v>67</v>
      </c>
      <c r="AU132" s="47" t="s">
        <v>67</v>
      </c>
      <c r="AV132" s="47" t="s">
        <v>67</v>
      </c>
      <c r="AW132" s="47" t="s">
        <v>67</v>
      </c>
      <c r="AX132" s="47" t="s">
        <v>67</v>
      </c>
      <c r="AY132" s="47" t="s">
        <v>67</v>
      </c>
      <c r="AZ132" s="47" t="s">
        <v>67</v>
      </c>
      <c r="BA132" s="47" t="s">
        <v>67</v>
      </c>
      <c r="BB132" s="47" t="s">
        <v>67</v>
      </c>
      <c r="BC132" s="47" t="s">
        <v>67</v>
      </c>
      <c r="BD132" s="47" t="s">
        <v>67</v>
      </c>
      <c r="BE132" s="47" t="s">
        <v>67</v>
      </c>
      <c r="BF132" s="47" t="s">
        <v>67</v>
      </c>
      <c r="BG132" s="47" t="s">
        <v>67</v>
      </c>
      <c r="BH132" s="47" t="s">
        <v>67</v>
      </c>
      <c r="BI132" s="47" t="s">
        <v>67</v>
      </c>
      <c r="BJ132" s="47" t="s">
        <v>67</v>
      </c>
      <c r="BK132" s="47" t="s">
        <v>67</v>
      </c>
      <c r="BL132" s="47" t="s">
        <v>67</v>
      </c>
      <c r="BM132" s="47" t="s">
        <v>67</v>
      </c>
      <c r="BN132" s="47" t="s">
        <v>67</v>
      </c>
      <c r="BO132" s="47" t="s">
        <v>67</v>
      </c>
      <c r="BP132" s="47" t="s">
        <v>67</v>
      </c>
      <c r="BQ132" s="47" t="s">
        <v>67</v>
      </c>
      <c r="BR132" s="47" t="s">
        <v>67</v>
      </c>
      <c r="BS132" s="47" t="s">
        <v>67</v>
      </c>
      <c r="BT132" s="47" t="s">
        <v>67</v>
      </c>
      <c r="BU132" s="47" t="s">
        <v>67</v>
      </c>
      <c r="BV132" s="47" t="s">
        <v>67</v>
      </c>
      <c r="BW132" s="47" t="s">
        <v>67</v>
      </c>
      <c r="BX132" s="47" t="s">
        <v>67</v>
      </c>
      <c r="BY132" s="47" t="s">
        <v>67</v>
      </c>
      <c r="BZ132" s="47" t="s">
        <v>67</v>
      </c>
      <c r="CA132" s="47" t="s">
        <v>67</v>
      </c>
      <c r="CB132" s="47" t="s">
        <v>67</v>
      </c>
      <c r="CC132" s="47" t="s">
        <v>67</v>
      </c>
      <c r="CD132" s="47" t="s">
        <v>67</v>
      </c>
      <c r="CE132" s="47" t="s">
        <v>67</v>
      </c>
      <c r="CF132" s="29" t="s">
        <v>67</v>
      </c>
      <c r="CG132" s="29" t="s">
        <v>67</v>
      </c>
      <c r="CH132" s="29" t="s">
        <v>67</v>
      </c>
      <c r="CI132" s="35" t="s">
        <v>67</v>
      </c>
      <c r="CJ132" s="48" t="s">
        <v>67</v>
      </c>
      <c r="CK132" s="29" t="s">
        <v>67</v>
      </c>
      <c r="CL132" s="29" t="s">
        <v>67</v>
      </c>
      <c r="CM132" s="29" t="s">
        <v>67</v>
      </c>
      <c r="CN132" s="47" t="s">
        <v>67</v>
      </c>
      <c r="CO132" s="47" t="s">
        <v>67</v>
      </c>
      <c r="CP132" s="48" t="s">
        <v>67</v>
      </c>
      <c r="CQ132" s="48" t="s">
        <v>67</v>
      </c>
      <c r="CR132" s="48" t="s">
        <v>67</v>
      </c>
      <c r="CS132" s="29" t="s">
        <v>67</v>
      </c>
      <c r="CT132" s="29" t="s">
        <v>67</v>
      </c>
      <c r="CU132" s="29" t="s">
        <v>67</v>
      </c>
      <c r="CV132" s="29" t="s">
        <v>67</v>
      </c>
      <c r="CW132" s="35" t="s">
        <v>67</v>
      </c>
      <c r="CX132" s="29" t="s">
        <v>67</v>
      </c>
      <c r="CY132" s="29" t="s">
        <v>67</v>
      </c>
      <c r="CZ132" s="29" t="s">
        <v>67</v>
      </c>
      <c r="DA132" s="47" t="s">
        <v>67</v>
      </c>
      <c r="DB132" s="47" t="s">
        <v>67</v>
      </c>
      <c r="DC132" s="47" t="s">
        <v>67</v>
      </c>
      <c r="DD132" s="47" t="s">
        <v>67</v>
      </c>
      <c r="DE132" s="47" t="s">
        <v>67</v>
      </c>
      <c r="DF132" s="47" t="s">
        <v>67</v>
      </c>
      <c r="DG132" s="47" t="s">
        <v>67</v>
      </c>
      <c r="DH132" s="47" t="s">
        <v>67</v>
      </c>
      <c r="DI132" s="47" t="s">
        <v>67</v>
      </c>
      <c r="DJ132" s="47" t="s">
        <v>67</v>
      </c>
      <c r="DK132" s="47" t="s">
        <v>67</v>
      </c>
      <c r="DL132" s="42" t="s">
        <v>67</v>
      </c>
      <c r="DM132" s="42" t="s">
        <v>67</v>
      </c>
      <c r="DN132" s="42" t="s">
        <v>67</v>
      </c>
      <c r="DO132" s="47" t="s">
        <v>67</v>
      </c>
      <c r="DP132" s="47" t="s">
        <v>67</v>
      </c>
      <c r="DQ132" s="47" t="s">
        <v>67</v>
      </c>
      <c r="DR132" s="47" t="s">
        <v>67</v>
      </c>
      <c r="DS132" s="47" t="s">
        <v>67</v>
      </c>
      <c r="DT132" s="47" t="s">
        <v>67</v>
      </c>
      <c r="DU132" s="47" t="s">
        <v>67</v>
      </c>
      <c r="DV132" s="47" t="s">
        <v>67</v>
      </c>
      <c r="DW132" s="47" t="s">
        <v>67</v>
      </c>
      <c r="DX132" s="47" t="s">
        <v>67</v>
      </c>
      <c r="DY132" s="47" t="s">
        <v>67</v>
      </c>
      <c r="DZ132" s="47" t="s">
        <v>67</v>
      </c>
      <c r="EA132" s="47" t="s">
        <v>67</v>
      </c>
      <c r="EB132" s="47" t="s">
        <v>67</v>
      </c>
      <c r="EC132" s="47" t="s">
        <v>67</v>
      </c>
      <c r="ED132" s="47" t="s">
        <v>67</v>
      </c>
      <c r="EE132" s="47" t="s">
        <v>67</v>
      </c>
      <c r="EF132" s="47" t="s">
        <v>67</v>
      </c>
      <c r="EG132" s="47" t="s">
        <v>67</v>
      </c>
      <c r="EH132" s="47" t="s">
        <v>67</v>
      </c>
      <c r="EI132" s="47" t="s">
        <v>67</v>
      </c>
      <c r="EJ132" s="47" t="s">
        <v>67</v>
      </c>
      <c r="EK132" s="47" t="s">
        <v>67</v>
      </c>
      <c r="EL132" s="47" t="s">
        <v>67</v>
      </c>
      <c r="EM132" s="47" t="s">
        <v>67</v>
      </c>
      <c r="EN132" s="47" t="s">
        <v>67</v>
      </c>
      <c r="EO132" s="47" t="s">
        <v>67</v>
      </c>
      <c r="EP132" s="47" t="s">
        <v>67</v>
      </c>
      <c r="EQ132" s="47" t="s">
        <v>67</v>
      </c>
      <c r="ER132" s="47" t="s">
        <v>67</v>
      </c>
      <c r="ES132" s="47" t="s">
        <v>67</v>
      </c>
      <c r="ET132" s="47" t="s">
        <v>67</v>
      </c>
      <c r="EU132" s="47" t="s">
        <v>67</v>
      </c>
      <c r="EV132" s="47" t="s">
        <v>67</v>
      </c>
      <c r="EW132" s="47" t="s">
        <v>67</v>
      </c>
      <c r="EX132" s="47" t="s">
        <v>67</v>
      </c>
      <c r="EY132" s="47" t="s">
        <v>67</v>
      </c>
      <c r="EZ132" s="47" t="s">
        <v>67</v>
      </c>
      <c r="FA132" s="47" t="s">
        <v>67</v>
      </c>
      <c r="FB132" s="47" t="s">
        <v>67</v>
      </c>
      <c r="FC132" s="47" t="s">
        <v>67</v>
      </c>
      <c r="FD132" s="47" t="s">
        <v>67</v>
      </c>
      <c r="FE132" s="47" t="s">
        <v>67</v>
      </c>
      <c r="FF132" s="47" t="s">
        <v>67</v>
      </c>
      <c r="FG132" s="42" t="s">
        <v>67</v>
      </c>
      <c r="FH132" s="47" t="s">
        <v>67</v>
      </c>
      <c r="FI132" s="42" t="s">
        <v>67</v>
      </c>
      <c r="FJ132" s="47" t="s">
        <v>67</v>
      </c>
      <c r="FK132" s="47" t="s">
        <v>67</v>
      </c>
      <c r="FL132" s="47" t="s">
        <v>67</v>
      </c>
      <c r="FM132" s="42" t="s">
        <v>67</v>
      </c>
      <c r="FN132" s="42" t="s">
        <v>67</v>
      </c>
      <c r="FO132" s="42" t="s">
        <v>67</v>
      </c>
      <c r="FP132" s="42" t="s">
        <v>67</v>
      </c>
      <c r="FQ132" s="42" t="s">
        <v>67</v>
      </c>
      <c r="FR132" s="42" t="s">
        <v>67</v>
      </c>
      <c r="FS132" s="42" t="s">
        <v>67</v>
      </c>
      <c r="FT132" s="47" t="s">
        <v>67</v>
      </c>
      <c r="FU132" s="47" t="s">
        <v>67</v>
      </c>
      <c r="FV132" s="47" t="s">
        <v>67</v>
      </c>
      <c r="FW132" s="47" t="s">
        <v>67</v>
      </c>
      <c r="FX132" s="47" t="s">
        <v>67</v>
      </c>
      <c r="FY132" s="47" t="s">
        <v>67</v>
      </c>
      <c r="FZ132" s="47" t="s">
        <v>67</v>
      </c>
      <c r="GA132" s="47" t="s">
        <v>67</v>
      </c>
      <c r="GB132" s="47" t="s">
        <v>67</v>
      </c>
      <c r="GC132" s="47" t="s">
        <v>67</v>
      </c>
      <c r="GD132" s="47" t="s">
        <v>67</v>
      </c>
      <c r="GE132" s="47" t="s">
        <v>67</v>
      </c>
      <c r="GF132" s="47" t="s">
        <v>67</v>
      </c>
      <c r="GG132" s="47" t="s">
        <v>67</v>
      </c>
      <c r="GH132" s="47" t="s">
        <v>67</v>
      </c>
      <c r="GI132" s="47" t="s">
        <v>67</v>
      </c>
      <c r="GJ132" s="47" t="s">
        <v>67</v>
      </c>
      <c r="GK132" s="47" t="s">
        <v>67</v>
      </c>
      <c r="GL132" s="47" t="s">
        <v>67</v>
      </c>
      <c r="GM132" s="47" t="s">
        <v>67</v>
      </c>
      <c r="GN132" s="47" t="s">
        <v>67</v>
      </c>
      <c r="GO132" s="47" t="s">
        <v>67</v>
      </c>
      <c r="GP132" s="47" t="s">
        <v>67</v>
      </c>
      <c r="GQ132" s="47" t="s">
        <v>67</v>
      </c>
      <c r="GR132" s="47" t="s">
        <v>67</v>
      </c>
      <c r="GS132" s="47" t="s">
        <v>67</v>
      </c>
      <c r="GT132" s="47" t="s">
        <v>67</v>
      </c>
      <c r="GU132" s="47" t="s">
        <v>67</v>
      </c>
      <c r="GV132" s="47" t="s">
        <v>67</v>
      </c>
      <c r="GW132" s="47" t="s">
        <v>67</v>
      </c>
      <c r="GX132" s="47" t="s">
        <v>67</v>
      </c>
      <c r="GY132" s="47" t="s">
        <v>67</v>
      </c>
      <c r="GZ132" s="47" t="s">
        <v>248</v>
      </c>
      <c r="HA132" s="47" t="s">
        <v>67</v>
      </c>
      <c r="HB132" s="47" t="s">
        <v>67</v>
      </c>
      <c r="HC132" s="47" t="s">
        <v>67</v>
      </c>
      <c r="HD132" s="47" t="s">
        <v>67</v>
      </c>
      <c r="HE132" s="47" t="s">
        <v>67</v>
      </c>
      <c r="HF132" s="47" t="s">
        <v>67</v>
      </c>
      <c r="HG132" s="47" t="s">
        <v>67</v>
      </c>
      <c r="HH132" s="47" t="s">
        <v>67</v>
      </c>
      <c r="HI132" s="47" t="s">
        <v>67</v>
      </c>
      <c r="HJ132" s="47" t="s">
        <v>67</v>
      </c>
      <c r="HK132" s="47" t="s">
        <v>67</v>
      </c>
      <c r="HL132" s="47" t="s">
        <v>67</v>
      </c>
      <c r="HM132" s="42" t="s">
        <v>67</v>
      </c>
    </row>
    <row r="133" spans="1:221" ht="11.25" customHeight="1">
      <c r="A133" s="86" t="s">
        <v>435</v>
      </c>
      <c r="B133" s="86"/>
      <c r="C133" s="62" t="s">
        <v>5555</v>
      </c>
      <c r="D133" s="62" t="s">
        <v>5556</v>
      </c>
      <c r="E133" s="62" t="s">
        <v>6178</v>
      </c>
      <c r="F133" s="62" t="s">
        <v>6241</v>
      </c>
      <c r="G133" s="62" t="s">
        <v>6241</v>
      </c>
      <c r="H133" s="62" t="s">
        <v>5556</v>
      </c>
      <c r="I133" s="62" t="s">
        <v>6385</v>
      </c>
      <c r="J133" s="62"/>
      <c r="K133" s="62" t="s">
        <v>1644</v>
      </c>
      <c r="L133" s="62" t="s">
        <v>6385</v>
      </c>
      <c r="M133" s="62" t="s">
        <v>1644</v>
      </c>
      <c r="N133" s="62" t="s">
        <v>6385</v>
      </c>
      <c r="O133" s="62" t="s">
        <v>1644</v>
      </c>
      <c r="P133" s="63"/>
      <c r="Q133" s="63" t="s">
        <v>676</v>
      </c>
      <c r="R133" s="63"/>
      <c r="S133" s="63" t="s">
        <v>714</v>
      </c>
      <c r="T133" s="63" t="s">
        <v>4834</v>
      </c>
      <c r="U133" s="63" t="s">
        <v>4834</v>
      </c>
      <c r="V133" s="63" t="s">
        <v>4753</v>
      </c>
      <c r="W133" s="63" t="s">
        <v>4753</v>
      </c>
      <c r="X133" s="63" t="s">
        <v>4683</v>
      </c>
      <c r="Y133" s="63" t="s">
        <v>4683</v>
      </c>
      <c r="Z133" s="63" t="s">
        <v>1751</v>
      </c>
      <c r="AA133" s="63" t="s">
        <v>1709</v>
      </c>
      <c r="AB133" s="63" t="s">
        <v>1709</v>
      </c>
      <c r="AC133" s="63" t="s">
        <v>2314</v>
      </c>
      <c r="AD133" s="63" t="s">
        <v>2314</v>
      </c>
      <c r="AE133" s="63" t="s">
        <v>2314</v>
      </c>
      <c r="AF133" s="63"/>
      <c r="AG133" s="63"/>
      <c r="AH133" s="63"/>
      <c r="AI133" s="200"/>
      <c r="AJ133" s="63" t="s">
        <v>3894</v>
      </c>
      <c r="AK133" s="63" t="s">
        <v>3894</v>
      </c>
      <c r="AL133" s="62" t="s">
        <v>6241</v>
      </c>
      <c r="AM133" s="63" t="s">
        <v>5288</v>
      </c>
      <c r="AN133" s="200"/>
      <c r="AO133" s="63" t="s">
        <v>6916</v>
      </c>
      <c r="AP133" s="63" t="s">
        <v>5288</v>
      </c>
      <c r="AQ133" s="63" t="s">
        <v>5423</v>
      </c>
      <c r="AR133" s="63" t="s">
        <v>7019</v>
      </c>
      <c r="AS133" s="63"/>
      <c r="AT133" s="63"/>
      <c r="AU133" s="63" t="s">
        <v>1502</v>
      </c>
      <c r="AV133" s="63" t="s">
        <v>1502</v>
      </c>
      <c r="AW133" s="63" t="s">
        <v>7086</v>
      </c>
      <c r="AX133" s="63" t="s">
        <v>7086</v>
      </c>
      <c r="AY133" s="63" t="s">
        <v>1266</v>
      </c>
      <c r="AZ133" s="63" t="s">
        <v>1266</v>
      </c>
      <c r="BA133" s="63" t="s">
        <v>1266</v>
      </c>
      <c r="BB133" s="63" t="s">
        <v>1266</v>
      </c>
      <c r="BC133" s="63" t="s">
        <v>1266</v>
      </c>
      <c r="BD133" s="63" t="s">
        <v>1266</v>
      </c>
      <c r="BE133" s="62"/>
      <c r="BF133" s="62" t="s">
        <v>757</v>
      </c>
      <c r="BG133" s="63" t="s">
        <v>4304</v>
      </c>
      <c r="BH133" s="62"/>
      <c r="BI133" s="62" t="s">
        <v>785</v>
      </c>
      <c r="BJ133" s="62" t="s">
        <v>785</v>
      </c>
      <c r="BK133" s="62" t="s">
        <v>4304</v>
      </c>
      <c r="BL133" s="63" t="s">
        <v>4304</v>
      </c>
      <c r="BM133" s="63" t="s">
        <v>4304</v>
      </c>
      <c r="BN133" s="62"/>
      <c r="BO133" s="63" t="s">
        <v>4304</v>
      </c>
      <c r="BP133" s="62" t="s">
        <v>834</v>
      </c>
      <c r="BQ133" s="62" t="s">
        <v>834</v>
      </c>
      <c r="BR133" s="62" t="s">
        <v>4304</v>
      </c>
      <c r="BS133" s="63" t="s">
        <v>4304</v>
      </c>
      <c r="BT133" s="62" t="s">
        <v>890</v>
      </c>
      <c r="BU133" s="62" t="s">
        <v>890</v>
      </c>
      <c r="BV133" s="62" t="s">
        <v>4304</v>
      </c>
      <c r="BW133" s="63" t="s">
        <v>4304</v>
      </c>
      <c r="BX133" s="63" t="s">
        <v>7261</v>
      </c>
      <c r="BY133" s="63" t="s">
        <v>4028</v>
      </c>
      <c r="BZ133" s="63" t="s">
        <v>4028</v>
      </c>
      <c r="CA133" s="63" t="s">
        <v>7262</v>
      </c>
      <c r="CB133" s="63" t="s">
        <v>4028</v>
      </c>
      <c r="CC133" s="63" t="s">
        <v>7259</v>
      </c>
      <c r="CD133" s="63" t="s">
        <v>4114</v>
      </c>
      <c r="CE133" s="62"/>
      <c r="CF133" s="64" t="s">
        <v>5108</v>
      </c>
      <c r="CG133" s="64" t="s">
        <v>5108</v>
      </c>
      <c r="CH133" s="64"/>
      <c r="CI133" s="64"/>
      <c r="CJ133" s="64"/>
      <c r="CK133" s="64" t="s">
        <v>4996</v>
      </c>
      <c r="CL133" s="64" t="s">
        <v>4996</v>
      </c>
      <c r="CM133" s="64" t="s">
        <v>4996</v>
      </c>
      <c r="CN133" s="63" t="s">
        <v>8049</v>
      </c>
      <c r="CO133" s="63" t="s">
        <v>8049</v>
      </c>
      <c r="CP133" s="64" t="s">
        <v>1570</v>
      </c>
      <c r="CQ133" s="64" t="s">
        <v>1570</v>
      </c>
      <c r="CR133" s="64" t="s">
        <v>1570</v>
      </c>
      <c r="CS133" s="64"/>
      <c r="CT133" s="64" t="s">
        <v>936</v>
      </c>
      <c r="CU133" s="64" t="s">
        <v>936</v>
      </c>
      <c r="CV133" s="64" t="s">
        <v>3835</v>
      </c>
      <c r="CW133" s="65"/>
      <c r="CX133" s="64" t="s">
        <v>936</v>
      </c>
      <c r="CY133" s="64" t="s">
        <v>936</v>
      </c>
      <c r="CZ133" s="64" t="s">
        <v>3835</v>
      </c>
      <c r="DA133" s="62" t="s">
        <v>1450</v>
      </c>
      <c r="DB133" s="62"/>
      <c r="DC133" s="62" t="s">
        <v>1450</v>
      </c>
      <c r="DD133" s="62"/>
      <c r="DE133" s="62" t="s">
        <v>1450</v>
      </c>
      <c r="DF133" s="62" t="s">
        <v>1450</v>
      </c>
      <c r="DG133" s="62" t="s">
        <v>1450</v>
      </c>
      <c r="DH133" s="62" t="s">
        <v>1450</v>
      </c>
      <c r="DI133" s="62" t="s">
        <v>1503</v>
      </c>
      <c r="DJ133" s="62" t="s">
        <v>1503</v>
      </c>
      <c r="DK133" s="62" t="s">
        <v>1503</v>
      </c>
      <c r="DL133" s="62" t="s">
        <v>3509</v>
      </c>
      <c r="DM133" s="62"/>
      <c r="DN133" s="62" t="s">
        <v>3509</v>
      </c>
      <c r="DO133" s="62" t="s">
        <v>2650</v>
      </c>
      <c r="DP133" s="62" t="s">
        <v>2650</v>
      </c>
      <c r="DQ133" s="62" t="s">
        <v>3140</v>
      </c>
      <c r="DR133" s="62"/>
      <c r="DS133" s="62"/>
      <c r="DT133" s="62"/>
      <c r="DU133" s="62"/>
      <c r="DV133" s="62" t="s">
        <v>995</v>
      </c>
      <c r="DW133" s="62" t="s">
        <v>995</v>
      </c>
      <c r="DX133" s="62" t="s">
        <v>995</v>
      </c>
      <c r="DY133" s="62" t="s">
        <v>995</v>
      </c>
      <c r="DZ133" s="62" t="s">
        <v>995</v>
      </c>
      <c r="EA133" s="62" t="s">
        <v>995</v>
      </c>
      <c r="EB133" s="62" t="s">
        <v>995</v>
      </c>
      <c r="EC133" s="62" t="s">
        <v>995</v>
      </c>
      <c r="ED133" s="62" t="s">
        <v>995</v>
      </c>
      <c r="EE133" s="62" t="s">
        <v>995</v>
      </c>
      <c r="EF133" s="62" t="s">
        <v>995</v>
      </c>
      <c r="EG133" s="62" t="s">
        <v>995</v>
      </c>
      <c r="EH133" s="62" t="s">
        <v>6065</v>
      </c>
      <c r="EI133" s="62" t="s">
        <v>6065</v>
      </c>
      <c r="EJ133" s="62" t="s">
        <v>6065</v>
      </c>
      <c r="EK133" s="62" t="s">
        <v>6065</v>
      </c>
      <c r="EL133" s="62" t="s">
        <v>6065</v>
      </c>
      <c r="EM133" s="62" t="s">
        <v>6065</v>
      </c>
      <c r="EN133" s="62" t="s">
        <v>6065</v>
      </c>
      <c r="EO133" s="62" t="s">
        <v>6065</v>
      </c>
      <c r="EP133" s="66" t="s">
        <v>8132</v>
      </c>
      <c r="EQ133" s="66"/>
      <c r="ER133" s="66" t="s">
        <v>8132</v>
      </c>
      <c r="ES133" s="66"/>
      <c r="ET133" s="66" t="s">
        <v>3387</v>
      </c>
      <c r="EU133" s="66" t="s">
        <v>3387</v>
      </c>
      <c r="EV133" s="66" t="s">
        <v>4357</v>
      </c>
      <c r="EW133" s="66" t="s">
        <v>4357</v>
      </c>
      <c r="EX133" s="66" t="s">
        <v>4357</v>
      </c>
      <c r="EY133" s="66" t="s">
        <v>4357</v>
      </c>
      <c r="EZ133" s="62" t="s">
        <v>589</v>
      </c>
      <c r="FA133" s="62" t="s">
        <v>589</v>
      </c>
      <c r="FB133" s="62" t="s">
        <v>3701</v>
      </c>
      <c r="FC133" s="62" t="s">
        <v>3701</v>
      </c>
      <c r="FD133" s="66" t="s">
        <v>2448</v>
      </c>
      <c r="FE133" s="66" t="s">
        <v>3064</v>
      </c>
      <c r="FF133" s="66" t="s">
        <v>4469</v>
      </c>
      <c r="FG133" s="63" t="s">
        <v>3591</v>
      </c>
      <c r="FH133" s="62"/>
      <c r="FI133" s="63" t="s">
        <v>3591</v>
      </c>
      <c r="FJ133" s="62" t="s">
        <v>440</v>
      </c>
      <c r="FK133" s="62" t="s">
        <v>481</v>
      </c>
      <c r="FL133" s="63"/>
      <c r="FM133" s="63" t="s">
        <v>1129</v>
      </c>
      <c r="FN133" s="63" t="s">
        <v>1129</v>
      </c>
      <c r="FO133" s="63" t="s">
        <v>1129</v>
      </c>
      <c r="FP133" s="63" t="s">
        <v>1129</v>
      </c>
      <c r="FQ133" s="63" t="s">
        <v>1129</v>
      </c>
      <c r="FR133" s="63" t="s">
        <v>1129</v>
      </c>
      <c r="FS133" s="63" t="s">
        <v>3994</v>
      </c>
      <c r="FT133" s="63" t="s">
        <v>2651</v>
      </c>
      <c r="FU133" s="63" t="s">
        <v>2626</v>
      </c>
      <c r="FV133" s="63" t="s">
        <v>2653</v>
      </c>
      <c r="FW133" s="62"/>
      <c r="FX133" s="62" t="s">
        <v>1502</v>
      </c>
      <c r="FY133" s="62" t="s">
        <v>1502</v>
      </c>
      <c r="FZ133" s="62" t="s">
        <v>2721</v>
      </c>
      <c r="GA133" s="62" t="s">
        <v>1310</v>
      </c>
      <c r="GB133" s="62" t="s">
        <v>1074</v>
      </c>
      <c r="GC133" s="62" t="s">
        <v>1074</v>
      </c>
      <c r="GD133" s="62" t="s">
        <v>2842</v>
      </c>
      <c r="GE133" s="62" t="s">
        <v>2842</v>
      </c>
      <c r="GF133" s="62" t="s">
        <v>2842</v>
      </c>
      <c r="GG133" s="62" t="s">
        <v>2842</v>
      </c>
      <c r="GH133" s="62" t="s">
        <v>5191</v>
      </c>
      <c r="GI133" s="62" t="s">
        <v>5191</v>
      </c>
      <c r="GJ133" s="62"/>
      <c r="GK133" s="62"/>
      <c r="GL133" s="62" t="s">
        <v>1348</v>
      </c>
      <c r="GM133" s="62" t="s">
        <v>1348</v>
      </c>
      <c r="GN133" s="62" t="s">
        <v>1348</v>
      </c>
      <c r="GO133" s="62"/>
      <c r="GP133" s="62" t="s">
        <v>1656</v>
      </c>
      <c r="GQ133" s="62" t="s">
        <v>1270</v>
      </c>
      <c r="GR133" s="62"/>
      <c r="GS133" s="62"/>
      <c r="GT133" s="62" t="s">
        <v>1129</v>
      </c>
      <c r="GU133" s="62" t="s">
        <v>1129</v>
      </c>
      <c r="GV133" s="62" t="s">
        <v>1129</v>
      </c>
      <c r="GW133" s="62" t="s">
        <v>1129</v>
      </c>
      <c r="GX133" s="62" t="s">
        <v>3434</v>
      </c>
      <c r="GY133" s="62" t="s">
        <v>3434</v>
      </c>
      <c r="GZ133" s="62" t="s">
        <v>5653</v>
      </c>
      <c r="HA133" s="67"/>
      <c r="HB133" s="67"/>
      <c r="HC133" s="62" t="s">
        <v>1129</v>
      </c>
      <c r="HD133" s="62" t="s">
        <v>1129</v>
      </c>
      <c r="HE133" s="62" t="s">
        <v>1129</v>
      </c>
      <c r="HF133" s="62" t="s">
        <v>1129</v>
      </c>
      <c r="HG133" s="62" t="s">
        <v>5928</v>
      </c>
      <c r="HH133" s="62" t="s">
        <v>5928</v>
      </c>
      <c r="HI133" s="62" t="s">
        <v>3191</v>
      </c>
      <c r="HJ133" s="62" t="s">
        <v>3191</v>
      </c>
      <c r="HK133" s="62" t="s">
        <v>515</v>
      </c>
      <c r="HL133" s="62" t="s">
        <v>515</v>
      </c>
      <c r="HM133" s="62" t="s">
        <v>3271</v>
      </c>
    </row>
    <row r="134" spans="1:221" ht="22.5" customHeight="1">
      <c r="A134" s="82" t="s">
        <v>9</v>
      </c>
      <c r="B134" s="82"/>
      <c r="C134" s="47" t="s">
        <v>67</v>
      </c>
      <c r="D134" s="47" t="s">
        <v>67</v>
      </c>
      <c r="E134" s="42" t="s">
        <v>67</v>
      </c>
      <c r="F134" s="42" t="s">
        <v>67</v>
      </c>
      <c r="G134" s="42" t="s">
        <v>67</v>
      </c>
      <c r="H134" s="47" t="s">
        <v>67</v>
      </c>
      <c r="I134" s="42" t="s">
        <v>67</v>
      </c>
      <c r="J134" s="47" t="s">
        <v>67</v>
      </c>
      <c r="K134" s="47" t="s">
        <v>67</v>
      </c>
      <c r="L134" s="42" t="s">
        <v>67</v>
      </c>
      <c r="M134" s="47" t="s">
        <v>67</v>
      </c>
      <c r="N134" s="42" t="s">
        <v>67</v>
      </c>
      <c r="O134" s="47" t="s">
        <v>67</v>
      </c>
      <c r="P134" s="47" t="s">
        <v>67</v>
      </c>
      <c r="Q134" s="47" t="s">
        <v>67</v>
      </c>
      <c r="R134" s="47" t="s">
        <v>67</v>
      </c>
      <c r="S134" s="47" t="s">
        <v>67</v>
      </c>
      <c r="T134" s="42" t="s">
        <v>4684</v>
      </c>
      <c r="U134" s="42" t="s">
        <v>67</v>
      </c>
      <c r="V134" s="42" t="s">
        <v>4684</v>
      </c>
      <c r="W134" s="42" t="s">
        <v>67</v>
      </c>
      <c r="X134" s="42" t="s">
        <v>4684</v>
      </c>
      <c r="Y134" s="42" t="s">
        <v>67</v>
      </c>
      <c r="Z134" s="47" t="s">
        <v>67</v>
      </c>
      <c r="AA134" s="47" t="s">
        <v>67</v>
      </c>
      <c r="AB134" s="47" t="s">
        <v>67</v>
      </c>
      <c r="AC134" s="47" t="s">
        <v>67</v>
      </c>
      <c r="AD134" s="47" t="s">
        <v>67</v>
      </c>
      <c r="AE134" s="47" t="s">
        <v>67</v>
      </c>
      <c r="AF134" s="47" t="s">
        <v>67</v>
      </c>
      <c r="AG134" s="47" t="s">
        <v>67</v>
      </c>
      <c r="AH134" s="47" t="s">
        <v>67</v>
      </c>
      <c r="AI134" s="42" t="s">
        <v>67</v>
      </c>
      <c r="AJ134" s="42" t="s">
        <v>67</v>
      </c>
      <c r="AK134" s="47" t="s">
        <v>67</v>
      </c>
      <c r="AL134" s="42" t="s">
        <v>67</v>
      </c>
      <c r="AM134" s="47" t="s">
        <v>67</v>
      </c>
      <c r="AN134" s="42" t="s">
        <v>248</v>
      </c>
      <c r="AO134" s="42" t="s">
        <v>67</v>
      </c>
      <c r="AP134" s="47" t="s">
        <v>67</v>
      </c>
      <c r="AQ134" s="47" t="s">
        <v>84</v>
      </c>
      <c r="AR134" s="42" t="s">
        <v>67</v>
      </c>
      <c r="AS134" s="42" t="s">
        <v>67</v>
      </c>
      <c r="AT134" s="42" t="s">
        <v>67</v>
      </c>
      <c r="AU134" s="47" t="s">
        <v>67</v>
      </c>
      <c r="AV134" s="47" t="s">
        <v>67</v>
      </c>
      <c r="AW134" s="47" t="s">
        <v>67</v>
      </c>
      <c r="AX134" s="47" t="s">
        <v>67</v>
      </c>
      <c r="AY134" s="47" t="s">
        <v>67</v>
      </c>
      <c r="AZ134" s="47" t="s">
        <v>67</v>
      </c>
      <c r="BA134" s="47" t="s">
        <v>67</v>
      </c>
      <c r="BB134" s="47" t="s">
        <v>67</v>
      </c>
      <c r="BC134" s="47" t="s">
        <v>67</v>
      </c>
      <c r="BD134" s="47" t="s">
        <v>67</v>
      </c>
      <c r="BE134" s="47" t="s">
        <v>67</v>
      </c>
      <c r="BF134" s="47" t="s">
        <v>67</v>
      </c>
      <c r="BG134" s="47" t="s">
        <v>67</v>
      </c>
      <c r="BH134" s="47" t="s">
        <v>67</v>
      </c>
      <c r="BI134" s="47" t="s">
        <v>67</v>
      </c>
      <c r="BJ134" s="47" t="s">
        <v>67</v>
      </c>
      <c r="BK134" s="47" t="s">
        <v>67</v>
      </c>
      <c r="BL134" s="47" t="s">
        <v>67</v>
      </c>
      <c r="BM134" s="47" t="s">
        <v>67</v>
      </c>
      <c r="BN134" s="47" t="s">
        <v>67</v>
      </c>
      <c r="BO134" s="47" t="s">
        <v>67</v>
      </c>
      <c r="BP134" s="47" t="s">
        <v>67</v>
      </c>
      <c r="BQ134" s="47" t="s">
        <v>67</v>
      </c>
      <c r="BR134" s="47" t="s">
        <v>67</v>
      </c>
      <c r="BS134" s="47" t="s">
        <v>67</v>
      </c>
      <c r="BT134" s="47" t="s">
        <v>67</v>
      </c>
      <c r="BU134" s="47" t="s">
        <v>67</v>
      </c>
      <c r="BV134" s="47" t="s">
        <v>67</v>
      </c>
      <c r="BW134" s="47" t="s">
        <v>67</v>
      </c>
      <c r="BX134" s="47" t="s">
        <v>67</v>
      </c>
      <c r="BY134" s="47" t="s">
        <v>67</v>
      </c>
      <c r="BZ134" s="47" t="s">
        <v>67</v>
      </c>
      <c r="CA134" s="47" t="s">
        <v>67</v>
      </c>
      <c r="CB134" s="47" t="s">
        <v>67</v>
      </c>
      <c r="CC134" s="47" t="s">
        <v>67</v>
      </c>
      <c r="CD134" s="47" t="s">
        <v>67</v>
      </c>
      <c r="CE134" s="47" t="s">
        <v>67</v>
      </c>
      <c r="CF134" s="29" t="s">
        <v>67</v>
      </c>
      <c r="CG134" s="29" t="s">
        <v>67</v>
      </c>
      <c r="CH134" s="29" t="s">
        <v>67</v>
      </c>
      <c r="CI134" s="35" t="s">
        <v>67</v>
      </c>
      <c r="CJ134" s="48" t="s">
        <v>67</v>
      </c>
      <c r="CK134" s="29" t="s">
        <v>67</v>
      </c>
      <c r="CL134" s="29" t="s">
        <v>67</v>
      </c>
      <c r="CM134" s="29" t="s">
        <v>67</v>
      </c>
      <c r="CN134" s="47" t="s">
        <v>67</v>
      </c>
      <c r="CO134" s="47" t="s">
        <v>67</v>
      </c>
      <c r="CP134" s="48" t="s">
        <v>67</v>
      </c>
      <c r="CQ134" s="48" t="s">
        <v>67</v>
      </c>
      <c r="CR134" s="48" t="s">
        <v>67</v>
      </c>
      <c r="CS134" s="29" t="s">
        <v>67</v>
      </c>
      <c r="CT134" s="29" t="s">
        <v>67</v>
      </c>
      <c r="CU134" s="29" t="s">
        <v>67</v>
      </c>
      <c r="CV134" s="29" t="s">
        <v>67</v>
      </c>
      <c r="CW134" s="35" t="s">
        <v>67</v>
      </c>
      <c r="CX134" s="29" t="s">
        <v>67</v>
      </c>
      <c r="CY134" s="29" t="s">
        <v>67</v>
      </c>
      <c r="CZ134" s="29" t="s">
        <v>67</v>
      </c>
      <c r="DA134" s="47" t="s">
        <v>67</v>
      </c>
      <c r="DB134" s="47" t="s">
        <v>67</v>
      </c>
      <c r="DC134" s="47" t="s">
        <v>67</v>
      </c>
      <c r="DD134" s="47" t="s">
        <v>67</v>
      </c>
      <c r="DE134" s="47" t="s">
        <v>67</v>
      </c>
      <c r="DF134" s="47" t="s">
        <v>67</v>
      </c>
      <c r="DG134" s="47" t="s">
        <v>67</v>
      </c>
      <c r="DH134" s="47" t="s">
        <v>67</v>
      </c>
      <c r="DI134" s="47" t="s">
        <v>67</v>
      </c>
      <c r="DJ134" s="47" t="s">
        <v>67</v>
      </c>
      <c r="DK134" s="47" t="s">
        <v>67</v>
      </c>
      <c r="DL134" s="42" t="s">
        <v>67</v>
      </c>
      <c r="DM134" s="42" t="s">
        <v>67</v>
      </c>
      <c r="DN134" s="42" t="s">
        <v>67</v>
      </c>
      <c r="DO134" s="47" t="s">
        <v>67</v>
      </c>
      <c r="DP134" s="47" t="s">
        <v>67</v>
      </c>
      <c r="DQ134" s="47" t="s">
        <v>67</v>
      </c>
      <c r="DR134" s="47" t="s">
        <v>67</v>
      </c>
      <c r="DS134" s="47" t="s">
        <v>67</v>
      </c>
      <c r="DT134" s="47" t="s">
        <v>67</v>
      </c>
      <c r="DU134" s="47" t="s">
        <v>67</v>
      </c>
      <c r="DV134" s="47" t="s">
        <v>67</v>
      </c>
      <c r="DW134" s="47" t="s">
        <v>67</v>
      </c>
      <c r="DX134" s="47" t="s">
        <v>67</v>
      </c>
      <c r="DY134" s="47" t="s">
        <v>67</v>
      </c>
      <c r="DZ134" s="47" t="s">
        <v>67</v>
      </c>
      <c r="EA134" s="47" t="s">
        <v>67</v>
      </c>
      <c r="EB134" s="47" t="s">
        <v>67</v>
      </c>
      <c r="EC134" s="47" t="s">
        <v>67</v>
      </c>
      <c r="ED134" s="47" t="s">
        <v>67</v>
      </c>
      <c r="EE134" s="47" t="s">
        <v>67</v>
      </c>
      <c r="EF134" s="47" t="s">
        <v>67</v>
      </c>
      <c r="EG134" s="47" t="s">
        <v>67</v>
      </c>
      <c r="EH134" s="47" t="s">
        <v>67</v>
      </c>
      <c r="EI134" s="47" t="s">
        <v>67</v>
      </c>
      <c r="EJ134" s="47" t="s">
        <v>67</v>
      </c>
      <c r="EK134" s="47" t="s">
        <v>67</v>
      </c>
      <c r="EL134" s="47" t="s">
        <v>67</v>
      </c>
      <c r="EM134" s="47" t="s">
        <v>67</v>
      </c>
      <c r="EN134" s="47" t="s">
        <v>67</v>
      </c>
      <c r="EO134" s="47" t="s">
        <v>67</v>
      </c>
      <c r="EP134" s="47" t="s">
        <v>67</v>
      </c>
      <c r="EQ134" s="47" t="s">
        <v>67</v>
      </c>
      <c r="ER134" s="47" t="s">
        <v>67</v>
      </c>
      <c r="ES134" s="47" t="s">
        <v>67</v>
      </c>
      <c r="ET134" s="47" t="s">
        <v>67</v>
      </c>
      <c r="EU134" s="47" t="s">
        <v>67</v>
      </c>
      <c r="EV134" s="47" t="s">
        <v>67</v>
      </c>
      <c r="EW134" s="47" t="s">
        <v>67</v>
      </c>
      <c r="EX134" s="47" t="s">
        <v>67</v>
      </c>
      <c r="EY134" s="47" t="s">
        <v>67</v>
      </c>
      <c r="EZ134" s="47" t="s">
        <v>67</v>
      </c>
      <c r="FA134" s="47" t="s">
        <v>67</v>
      </c>
      <c r="FB134" s="47" t="s">
        <v>67</v>
      </c>
      <c r="FC134" s="47" t="s">
        <v>67</v>
      </c>
      <c r="FD134" s="42" t="s">
        <v>67</v>
      </c>
      <c r="FE134" s="42" t="s">
        <v>67</v>
      </c>
      <c r="FF134" s="42" t="s">
        <v>67</v>
      </c>
      <c r="FG134" s="42" t="s">
        <v>67</v>
      </c>
      <c r="FH134" s="47" t="s">
        <v>67</v>
      </c>
      <c r="FI134" s="42" t="s">
        <v>67</v>
      </c>
      <c r="FJ134" s="47" t="s">
        <v>67</v>
      </c>
      <c r="FK134" s="47" t="s">
        <v>67</v>
      </c>
      <c r="FL134" s="47" t="s">
        <v>67</v>
      </c>
      <c r="FM134" s="47" t="s">
        <v>67</v>
      </c>
      <c r="FN134" s="42" t="s">
        <v>67</v>
      </c>
      <c r="FO134" s="47" t="s">
        <v>67</v>
      </c>
      <c r="FP134" s="47" t="s">
        <v>67</v>
      </c>
      <c r="FQ134" s="47" t="s">
        <v>67</v>
      </c>
      <c r="FR134" s="47" t="s">
        <v>67</v>
      </c>
      <c r="FS134" s="42" t="s">
        <v>67</v>
      </c>
      <c r="FT134" s="47" t="s">
        <v>67</v>
      </c>
      <c r="FU134" s="47" t="s">
        <v>67</v>
      </c>
      <c r="FV134" s="47" t="s">
        <v>67</v>
      </c>
      <c r="FW134" s="47" t="s">
        <v>67</v>
      </c>
      <c r="FX134" s="47" t="s">
        <v>67</v>
      </c>
      <c r="FY134" s="47" t="s">
        <v>67</v>
      </c>
      <c r="FZ134" s="47" t="s">
        <v>67</v>
      </c>
      <c r="GA134" s="47" t="s">
        <v>67</v>
      </c>
      <c r="GB134" s="47" t="s">
        <v>67</v>
      </c>
      <c r="GC134" s="47" t="s">
        <v>67</v>
      </c>
      <c r="GD134" s="47" t="s">
        <v>67</v>
      </c>
      <c r="GE134" s="47" t="s">
        <v>67</v>
      </c>
      <c r="GF134" s="47" t="s">
        <v>67</v>
      </c>
      <c r="GG134" s="47" t="s">
        <v>67</v>
      </c>
      <c r="GH134" s="47" t="s">
        <v>67</v>
      </c>
      <c r="GI134" s="47" t="s">
        <v>67</v>
      </c>
      <c r="GJ134" s="47" t="s">
        <v>67</v>
      </c>
      <c r="GK134" s="47" t="s">
        <v>67</v>
      </c>
      <c r="GL134" s="47" t="s">
        <v>67</v>
      </c>
      <c r="GM134" s="47" t="s">
        <v>67</v>
      </c>
      <c r="GN134" s="47" t="s">
        <v>67</v>
      </c>
      <c r="GO134" s="47" t="s">
        <v>67</v>
      </c>
      <c r="GP134" s="47" t="s">
        <v>67</v>
      </c>
      <c r="GQ134" s="47" t="s">
        <v>67</v>
      </c>
      <c r="GR134" s="47" t="s">
        <v>67</v>
      </c>
      <c r="GS134" s="47" t="s">
        <v>67</v>
      </c>
      <c r="GT134" s="47" t="s">
        <v>67</v>
      </c>
      <c r="GU134" s="47" t="s">
        <v>67</v>
      </c>
      <c r="GV134" s="47" t="s">
        <v>67</v>
      </c>
      <c r="GW134" s="47" t="s">
        <v>67</v>
      </c>
      <c r="GX134" s="47" t="s">
        <v>67</v>
      </c>
      <c r="GY134" s="47" t="s">
        <v>67</v>
      </c>
      <c r="GZ134" s="47" t="s">
        <v>67</v>
      </c>
      <c r="HA134" s="47" t="s">
        <v>67</v>
      </c>
      <c r="HB134" s="47" t="s">
        <v>67</v>
      </c>
      <c r="HC134" s="47" t="s">
        <v>67</v>
      </c>
      <c r="HD134" s="47" t="s">
        <v>67</v>
      </c>
      <c r="HE134" s="47" t="s">
        <v>67</v>
      </c>
      <c r="HF134" s="47" t="s">
        <v>67</v>
      </c>
      <c r="HG134" s="47" t="s">
        <v>67</v>
      </c>
      <c r="HH134" s="47" t="s">
        <v>67</v>
      </c>
      <c r="HI134" s="47" t="s">
        <v>67</v>
      </c>
      <c r="HJ134" s="47" t="s">
        <v>67</v>
      </c>
      <c r="HK134" s="47" t="s">
        <v>67</v>
      </c>
      <c r="HL134" s="47" t="s">
        <v>67</v>
      </c>
      <c r="HM134" s="42" t="s">
        <v>67</v>
      </c>
    </row>
    <row r="135" spans="1:221" ht="11.25" customHeight="1">
      <c r="A135" s="86" t="s">
        <v>435</v>
      </c>
      <c r="B135" s="86"/>
      <c r="C135" s="62" t="s">
        <v>5557</v>
      </c>
      <c r="D135" s="62" t="s">
        <v>5558</v>
      </c>
      <c r="E135" s="62" t="s">
        <v>6181</v>
      </c>
      <c r="F135" s="62" t="s">
        <v>6242</v>
      </c>
      <c r="G135" s="62" t="s">
        <v>6242</v>
      </c>
      <c r="H135" s="62" t="s">
        <v>5558</v>
      </c>
      <c r="I135" s="62" t="s">
        <v>6369</v>
      </c>
      <c r="J135" s="62"/>
      <c r="K135" s="62" t="s">
        <v>1627</v>
      </c>
      <c r="L135" s="62" t="s">
        <v>6369</v>
      </c>
      <c r="M135" s="62" t="s">
        <v>1627</v>
      </c>
      <c r="N135" s="62" t="s">
        <v>6369</v>
      </c>
      <c r="O135" s="62" t="s">
        <v>1627</v>
      </c>
      <c r="P135" s="63"/>
      <c r="Q135" s="63" t="s">
        <v>677</v>
      </c>
      <c r="R135" s="63"/>
      <c r="S135" s="63" t="s">
        <v>715</v>
      </c>
      <c r="T135" s="63" t="s">
        <v>4835</v>
      </c>
      <c r="U135" s="63" t="s">
        <v>4835</v>
      </c>
      <c r="V135" s="63" t="s">
        <v>4754</v>
      </c>
      <c r="W135" s="63" t="s">
        <v>4754</v>
      </c>
      <c r="X135" s="63" t="s">
        <v>4685</v>
      </c>
      <c r="Y135" s="63" t="s">
        <v>4685</v>
      </c>
      <c r="Z135" s="63" t="s">
        <v>1751</v>
      </c>
      <c r="AA135" s="63" t="s">
        <v>1709</v>
      </c>
      <c r="AB135" s="63" t="s">
        <v>1709</v>
      </c>
      <c r="AC135" s="63" t="s">
        <v>2315</v>
      </c>
      <c r="AD135" s="63" t="s">
        <v>2315</v>
      </c>
      <c r="AE135" s="63" t="s">
        <v>2315</v>
      </c>
      <c r="AF135" s="63"/>
      <c r="AG135" s="63"/>
      <c r="AH135" s="63"/>
      <c r="AI135" s="200"/>
      <c r="AJ135" s="63" t="s">
        <v>3895</v>
      </c>
      <c r="AK135" s="63" t="s">
        <v>3895</v>
      </c>
      <c r="AL135" s="62" t="s">
        <v>6242</v>
      </c>
      <c r="AM135" s="63" t="s">
        <v>5291</v>
      </c>
      <c r="AN135" s="63" t="s">
        <v>5852</v>
      </c>
      <c r="AO135" s="63" t="s">
        <v>6919</v>
      </c>
      <c r="AP135" s="63" t="s">
        <v>5291</v>
      </c>
      <c r="AQ135" s="63" t="s">
        <v>5424</v>
      </c>
      <c r="AR135" s="63" t="s">
        <v>7020</v>
      </c>
      <c r="AS135" s="63"/>
      <c r="AT135" s="63"/>
      <c r="AU135" s="63" t="s">
        <v>1503</v>
      </c>
      <c r="AV135" s="63" t="s">
        <v>1503</v>
      </c>
      <c r="AW135" s="63" t="s">
        <v>1259</v>
      </c>
      <c r="AX135" s="63" t="s">
        <v>1259</v>
      </c>
      <c r="AY135" s="63" t="s">
        <v>1259</v>
      </c>
      <c r="AZ135" s="63" t="s">
        <v>1259</v>
      </c>
      <c r="BA135" s="63" t="s">
        <v>1259</v>
      </c>
      <c r="BB135" s="63" t="s">
        <v>1259</v>
      </c>
      <c r="BC135" s="63" t="s">
        <v>1259</v>
      </c>
      <c r="BD135" s="63" t="s">
        <v>1259</v>
      </c>
      <c r="BE135" s="62"/>
      <c r="BF135" s="62" t="s">
        <v>758</v>
      </c>
      <c r="BG135" s="63" t="s">
        <v>4305</v>
      </c>
      <c r="BH135" s="62"/>
      <c r="BI135" s="62" t="s">
        <v>786</v>
      </c>
      <c r="BJ135" s="62" t="s">
        <v>786</v>
      </c>
      <c r="BK135" s="62" t="s">
        <v>4305</v>
      </c>
      <c r="BL135" s="63" t="s">
        <v>4305</v>
      </c>
      <c r="BM135" s="63" t="s">
        <v>4305</v>
      </c>
      <c r="BN135" s="62"/>
      <c r="BO135" s="63" t="s">
        <v>4305</v>
      </c>
      <c r="BP135" s="62" t="s">
        <v>835</v>
      </c>
      <c r="BQ135" s="62" t="s">
        <v>835</v>
      </c>
      <c r="BR135" s="62" t="s">
        <v>4305</v>
      </c>
      <c r="BS135" s="63" t="s">
        <v>4305</v>
      </c>
      <c r="BT135" s="62" t="s">
        <v>891</v>
      </c>
      <c r="BU135" s="62" t="s">
        <v>891</v>
      </c>
      <c r="BV135" s="62" t="s">
        <v>4305</v>
      </c>
      <c r="BW135" s="63" t="s">
        <v>4305</v>
      </c>
      <c r="BX135" s="63" t="s">
        <v>7262</v>
      </c>
      <c r="BY135" s="63" t="s">
        <v>4029</v>
      </c>
      <c r="BZ135" s="63" t="s">
        <v>4029</v>
      </c>
      <c r="CA135" s="63" t="s">
        <v>7280</v>
      </c>
      <c r="CB135" s="63" t="s">
        <v>4029</v>
      </c>
      <c r="CC135" s="63" t="s">
        <v>7261</v>
      </c>
      <c r="CD135" s="63" t="s">
        <v>4027</v>
      </c>
      <c r="CE135" s="62"/>
      <c r="CF135" s="64" t="s">
        <v>5109</v>
      </c>
      <c r="CG135" s="64" t="s">
        <v>5109</v>
      </c>
      <c r="CH135" s="64"/>
      <c r="CI135" s="64"/>
      <c r="CJ135" s="64"/>
      <c r="CK135" s="64" t="s">
        <v>4999</v>
      </c>
      <c r="CL135" s="64" t="s">
        <v>4999</v>
      </c>
      <c r="CM135" s="64" t="s">
        <v>4999</v>
      </c>
      <c r="CN135" s="63" t="s">
        <v>8049</v>
      </c>
      <c r="CO135" s="63" t="s">
        <v>8049</v>
      </c>
      <c r="CP135" s="64" t="s">
        <v>701</v>
      </c>
      <c r="CQ135" s="64" t="s">
        <v>701</v>
      </c>
      <c r="CR135" s="64" t="s">
        <v>701</v>
      </c>
      <c r="CS135" s="64"/>
      <c r="CT135" s="64" t="s">
        <v>955</v>
      </c>
      <c r="CU135" s="64" t="s">
        <v>955</v>
      </c>
      <c r="CV135" s="64" t="s">
        <v>3853</v>
      </c>
      <c r="CW135" s="65"/>
      <c r="CX135" s="64" t="s">
        <v>955</v>
      </c>
      <c r="CY135" s="64" t="s">
        <v>955</v>
      </c>
      <c r="CZ135" s="64" t="s">
        <v>3853</v>
      </c>
      <c r="DA135" s="62" t="s">
        <v>1449</v>
      </c>
      <c r="DB135" s="62"/>
      <c r="DC135" s="62" t="s">
        <v>1449</v>
      </c>
      <c r="DD135" s="62"/>
      <c r="DE135" s="62" t="s">
        <v>1449</v>
      </c>
      <c r="DF135" s="62" t="s">
        <v>1449</v>
      </c>
      <c r="DG135" s="62" t="s">
        <v>1449</v>
      </c>
      <c r="DH135" s="62" t="s">
        <v>1449</v>
      </c>
      <c r="DI135" s="62" t="s">
        <v>1539</v>
      </c>
      <c r="DJ135" s="62" t="s">
        <v>1539</v>
      </c>
      <c r="DK135" s="62" t="s">
        <v>1539</v>
      </c>
      <c r="DL135" s="62" t="s">
        <v>3510</v>
      </c>
      <c r="DM135" s="62"/>
      <c r="DN135" s="62" t="s">
        <v>3510</v>
      </c>
      <c r="DO135" s="62" t="s">
        <v>2626</v>
      </c>
      <c r="DP135" s="62" t="s">
        <v>2626</v>
      </c>
      <c r="DQ135" s="62" t="s">
        <v>3141</v>
      </c>
      <c r="DR135" s="62"/>
      <c r="DS135" s="62"/>
      <c r="DT135" s="62"/>
      <c r="DU135" s="62"/>
      <c r="DV135" s="62" t="s">
        <v>996</v>
      </c>
      <c r="DW135" s="62" t="s">
        <v>996</v>
      </c>
      <c r="DX135" s="62" t="s">
        <v>996</v>
      </c>
      <c r="DY135" s="62" t="s">
        <v>996</v>
      </c>
      <c r="DZ135" s="62" t="s">
        <v>996</v>
      </c>
      <c r="EA135" s="62" t="s">
        <v>996</v>
      </c>
      <c r="EB135" s="62" t="s">
        <v>996</v>
      </c>
      <c r="EC135" s="62" t="s">
        <v>996</v>
      </c>
      <c r="ED135" s="62" t="s">
        <v>996</v>
      </c>
      <c r="EE135" s="62" t="s">
        <v>996</v>
      </c>
      <c r="EF135" s="62" t="s">
        <v>996</v>
      </c>
      <c r="EG135" s="62" t="s">
        <v>996</v>
      </c>
      <c r="EH135" s="62" t="s">
        <v>6066</v>
      </c>
      <c r="EI135" s="62" t="s">
        <v>6066</v>
      </c>
      <c r="EJ135" s="62" t="s">
        <v>6066</v>
      </c>
      <c r="EK135" s="62" t="s">
        <v>6066</v>
      </c>
      <c r="EL135" s="62" t="s">
        <v>6066</v>
      </c>
      <c r="EM135" s="62" t="s">
        <v>6066</v>
      </c>
      <c r="EN135" s="62" t="s">
        <v>6066</v>
      </c>
      <c r="EO135" s="62" t="s">
        <v>6066</v>
      </c>
      <c r="EP135" s="66" t="s">
        <v>8133</v>
      </c>
      <c r="EQ135" s="66"/>
      <c r="ER135" s="66" t="s">
        <v>8133</v>
      </c>
      <c r="ES135" s="66"/>
      <c r="ET135" s="66" t="s">
        <v>3388</v>
      </c>
      <c r="EU135" s="66" t="s">
        <v>3388</v>
      </c>
      <c r="EV135" s="66" t="s">
        <v>4385</v>
      </c>
      <c r="EW135" s="66" t="s">
        <v>4385</v>
      </c>
      <c r="EX135" s="66" t="s">
        <v>4385</v>
      </c>
      <c r="EY135" s="66" t="s">
        <v>4385</v>
      </c>
      <c r="EZ135" s="62" t="s">
        <v>590</v>
      </c>
      <c r="FA135" s="62" t="s">
        <v>590</v>
      </c>
      <c r="FB135" s="62" t="s">
        <v>3702</v>
      </c>
      <c r="FC135" s="62" t="s">
        <v>3702</v>
      </c>
      <c r="FD135" s="66" t="s">
        <v>2449</v>
      </c>
      <c r="FE135" s="66" t="s">
        <v>2449</v>
      </c>
      <c r="FF135" s="66" t="s">
        <v>4471</v>
      </c>
      <c r="FG135" s="63" t="s">
        <v>3592</v>
      </c>
      <c r="FH135" s="62"/>
      <c r="FI135" s="63" t="s">
        <v>3592</v>
      </c>
      <c r="FJ135" s="62" t="s">
        <v>441</v>
      </c>
      <c r="FK135" s="62" t="s">
        <v>482</v>
      </c>
      <c r="FL135" s="63"/>
      <c r="FM135" s="63" t="s">
        <v>1130</v>
      </c>
      <c r="FN135" s="63" t="s">
        <v>1130</v>
      </c>
      <c r="FO135" s="63" t="s">
        <v>1130</v>
      </c>
      <c r="FP135" s="63" t="s">
        <v>1130</v>
      </c>
      <c r="FQ135" s="63" t="s">
        <v>1130</v>
      </c>
      <c r="FR135" s="63" t="s">
        <v>1130</v>
      </c>
      <c r="FS135" s="63" t="s">
        <v>3995</v>
      </c>
      <c r="FT135" s="63" t="s">
        <v>2653</v>
      </c>
      <c r="FU135" s="63" t="s">
        <v>2628</v>
      </c>
      <c r="FV135" s="63" t="s">
        <v>2654</v>
      </c>
      <c r="FW135" s="62"/>
      <c r="FX135" s="62" t="s">
        <v>1503</v>
      </c>
      <c r="FY135" s="62" t="s">
        <v>1503</v>
      </c>
      <c r="FZ135" s="62" t="s">
        <v>2722</v>
      </c>
      <c r="GA135" s="62" t="s">
        <v>1311</v>
      </c>
      <c r="GB135" s="62" t="s">
        <v>1075</v>
      </c>
      <c r="GC135" s="62" t="s">
        <v>1075</v>
      </c>
      <c r="GD135" s="62" t="s">
        <v>2843</v>
      </c>
      <c r="GE135" s="62" t="s">
        <v>2843</v>
      </c>
      <c r="GF135" s="62" t="s">
        <v>2843</v>
      </c>
      <c r="GG135" s="62" t="s">
        <v>2843</v>
      </c>
      <c r="GH135" s="62" t="s">
        <v>5193</v>
      </c>
      <c r="GI135" s="62" t="s">
        <v>5193</v>
      </c>
      <c r="GJ135" s="62"/>
      <c r="GK135" s="62"/>
      <c r="GL135" s="62" t="s">
        <v>1350</v>
      </c>
      <c r="GM135" s="62" t="s">
        <v>1350</v>
      </c>
      <c r="GN135" s="62" t="s">
        <v>1350</v>
      </c>
      <c r="GO135" s="62"/>
      <c r="GP135" s="62" t="s">
        <v>1657</v>
      </c>
      <c r="GQ135" s="62" t="s">
        <v>1271</v>
      </c>
      <c r="GR135" s="62"/>
      <c r="GS135" s="62"/>
      <c r="GT135" s="62" t="s">
        <v>1130</v>
      </c>
      <c r="GU135" s="62" t="s">
        <v>1130</v>
      </c>
      <c r="GV135" s="62" t="s">
        <v>1130</v>
      </c>
      <c r="GW135" s="62" t="s">
        <v>1130</v>
      </c>
      <c r="GX135" s="62" t="s">
        <v>3435</v>
      </c>
      <c r="GY135" s="62" t="s">
        <v>3435</v>
      </c>
      <c r="GZ135" s="62" t="s">
        <v>5654</v>
      </c>
      <c r="HA135" s="67"/>
      <c r="HB135" s="67"/>
      <c r="HC135" s="62" t="s">
        <v>1130</v>
      </c>
      <c r="HD135" s="62" t="s">
        <v>1130</v>
      </c>
      <c r="HE135" s="62" t="s">
        <v>1130</v>
      </c>
      <c r="HF135" s="62" t="s">
        <v>1130</v>
      </c>
      <c r="HG135" s="62" t="s">
        <v>5932</v>
      </c>
      <c r="HH135" s="62" t="s">
        <v>5932</v>
      </c>
      <c r="HI135" s="62" t="s">
        <v>3192</v>
      </c>
      <c r="HJ135" s="62" t="s">
        <v>3192</v>
      </c>
      <c r="HK135" s="62" t="s">
        <v>516</v>
      </c>
      <c r="HL135" s="62" t="s">
        <v>516</v>
      </c>
      <c r="HM135" s="62" t="s">
        <v>3272</v>
      </c>
    </row>
    <row r="136" spans="1:221" s="172" customFormat="1" ht="11.25" customHeight="1">
      <c r="A136" s="232"/>
      <c r="B136" s="232"/>
      <c r="C136" s="174"/>
      <c r="D136" s="174"/>
      <c r="E136" s="174"/>
      <c r="F136" s="174"/>
      <c r="G136" s="174"/>
      <c r="H136" s="174"/>
      <c r="I136" s="174"/>
      <c r="J136" s="174"/>
      <c r="K136" s="174"/>
      <c r="L136" s="174"/>
      <c r="M136" s="174"/>
      <c r="N136" s="174"/>
      <c r="O136" s="174"/>
      <c r="P136" s="175"/>
      <c r="Q136" s="175"/>
      <c r="R136" s="175"/>
      <c r="S136" s="175"/>
      <c r="T136" s="175"/>
      <c r="U136" s="175"/>
      <c r="V136" s="175"/>
      <c r="W136" s="175"/>
      <c r="X136" s="175"/>
      <c r="Y136" s="175"/>
      <c r="Z136" s="175"/>
      <c r="AA136" s="175"/>
      <c r="AB136" s="175"/>
      <c r="AC136" s="175"/>
      <c r="AD136" s="175"/>
      <c r="AE136" s="175"/>
      <c r="AF136" s="175"/>
      <c r="AG136" s="175"/>
      <c r="AH136" s="175"/>
      <c r="AI136" s="177"/>
      <c r="AJ136" s="175"/>
      <c r="AK136" s="175"/>
      <c r="AL136" s="174"/>
      <c r="AM136" s="175"/>
      <c r="AN136" s="175"/>
      <c r="AO136" s="175"/>
      <c r="AP136" s="175"/>
      <c r="AQ136" s="175"/>
      <c r="AR136" s="175"/>
      <c r="AS136" s="175"/>
      <c r="AT136" s="175"/>
      <c r="AU136" s="175"/>
      <c r="AV136" s="175"/>
      <c r="AW136" s="175"/>
      <c r="AX136" s="175"/>
      <c r="AY136" s="175"/>
      <c r="AZ136" s="175"/>
      <c r="BA136" s="175"/>
      <c r="BB136" s="175"/>
      <c r="BC136" s="175"/>
      <c r="BD136" s="175"/>
      <c r="BE136" s="174"/>
      <c r="BF136" s="174"/>
      <c r="BG136" s="175"/>
      <c r="BH136" s="174"/>
      <c r="BI136" s="174"/>
      <c r="BJ136" s="174"/>
      <c r="BK136" s="174"/>
      <c r="BL136" s="175"/>
      <c r="BM136" s="175"/>
      <c r="BN136" s="174"/>
      <c r="BO136" s="175"/>
      <c r="BP136" s="174"/>
      <c r="BQ136" s="174"/>
      <c r="BR136" s="174"/>
      <c r="BS136" s="175"/>
      <c r="BT136" s="174"/>
      <c r="BU136" s="174"/>
      <c r="BV136" s="174"/>
      <c r="BW136" s="175"/>
      <c r="BX136" s="175"/>
      <c r="BY136" s="175"/>
      <c r="BZ136" s="175"/>
      <c r="CA136" s="175"/>
      <c r="CB136" s="175"/>
      <c r="CC136" s="175"/>
      <c r="CD136" s="175"/>
      <c r="CE136" s="174"/>
      <c r="CF136" s="212"/>
      <c r="CG136" s="212"/>
      <c r="CH136" s="212"/>
      <c r="CI136" s="212"/>
      <c r="CJ136" s="212"/>
      <c r="CK136" s="212"/>
      <c r="CL136" s="212"/>
      <c r="CM136" s="212"/>
      <c r="CN136" s="175"/>
      <c r="CO136" s="175"/>
      <c r="CP136" s="212"/>
      <c r="CQ136" s="212"/>
      <c r="CR136" s="212"/>
      <c r="CS136" s="212"/>
      <c r="CT136" s="212"/>
      <c r="CU136" s="212"/>
      <c r="CV136" s="212"/>
      <c r="CW136" s="234"/>
      <c r="CX136" s="212"/>
      <c r="CY136" s="212"/>
      <c r="CZ136" s="212"/>
      <c r="DA136" s="174"/>
      <c r="DB136" s="174"/>
      <c r="DC136" s="174"/>
      <c r="DD136" s="174"/>
      <c r="DE136" s="174"/>
      <c r="DF136" s="174"/>
      <c r="DG136" s="174"/>
      <c r="DH136" s="174"/>
      <c r="DI136" s="174"/>
      <c r="DJ136" s="174"/>
      <c r="DK136" s="174"/>
      <c r="DL136" s="174"/>
      <c r="DM136" s="174"/>
      <c r="DN136" s="174"/>
      <c r="DO136" s="174"/>
      <c r="DP136" s="174"/>
      <c r="DQ136" s="174"/>
      <c r="DR136" s="174"/>
      <c r="DS136" s="174"/>
      <c r="DT136" s="174"/>
      <c r="DU136" s="174"/>
      <c r="DV136" s="174"/>
      <c r="DW136" s="174"/>
      <c r="DX136" s="174"/>
      <c r="DY136" s="174"/>
      <c r="DZ136" s="174"/>
      <c r="EA136" s="174"/>
      <c r="EB136" s="174"/>
      <c r="EC136" s="174"/>
      <c r="ED136" s="174"/>
      <c r="EE136" s="174"/>
      <c r="EF136" s="174"/>
      <c r="EG136" s="174"/>
      <c r="EH136" s="174"/>
      <c r="EI136" s="174"/>
      <c r="EJ136" s="174"/>
      <c r="EK136" s="174"/>
      <c r="EL136" s="174"/>
      <c r="EM136" s="174"/>
      <c r="EN136" s="174"/>
      <c r="EO136" s="174"/>
      <c r="EP136" s="176"/>
      <c r="EQ136" s="176"/>
      <c r="ER136" s="176"/>
      <c r="ES136" s="176"/>
      <c r="ET136" s="176"/>
      <c r="EU136" s="176"/>
      <c r="EV136" s="176"/>
      <c r="EW136" s="176"/>
      <c r="EX136" s="176"/>
      <c r="EY136" s="176"/>
      <c r="EZ136" s="174"/>
      <c r="FA136" s="174"/>
      <c r="FB136" s="174"/>
      <c r="FC136" s="174"/>
      <c r="FD136" s="176"/>
      <c r="FE136" s="176"/>
      <c r="FF136" s="176"/>
      <c r="FG136" s="175"/>
      <c r="FH136" s="174"/>
      <c r="FI136" s="175"/>
      <c r="FJ136" s="174"/>
      <c r="FK136" s="174"/>
      <c r="FL136" s="175"/>
      <c r="FM136" s="175"/>
      <c r="FN136" s="59"/>
      <c r="FO136" s="175"/>
      <c r="FP136" s="59"/>
      <c r="FQ136" s="175"/>
      <c r="FR136" s="59"/>
      <c r="FS136" s="175"/>
      <c r="FT136" s="175"/>
      <c r="FU136" s="175"/>
      <c r="FV136" s="175"/>
      <c r="FW136" s="174"/>
      <c r="FX136" s="174"/>
      <c r="FY136" s="174"/>
      <c r="FZ136" s="174"/>
      <c r="GA136" s="174"/>
      <c r="GB136" s="174"/>
      <c r="GC136" s="174"/>
      <c r="GD136" s="174"/>
      <c r="GE136" s="174"/>
      <c r="GF136" s="174"/>
      <c r="GG136" s="174"/>
      <c r="GH136" s="174"/>
      <c r="GI136" s="174"/>
      <c r="GJ136" s="174"/>
      <c r="GK136" s="174"/>
      <c r="GL136" s="174"/>
      <c r="GM136" s="174"/>
      <c r="GN136" s="174"/>
      <c r="GO136" s="174"/>
      <c r="GP136" s="174"/>
      <c r="GQ136" s="174"/>
      <c r="GR136" s="174"/>
      <c r="GS136" s="174"/>
      <c r="GT136" s="174"/>
      <c r="GU136" s="174"/>
      <c r="GV136" s="174"/>
      <c r="GW136" s="174"/>
      <c r="GX136" s="174"/>
      <c r="GY136" s="174"/>
      <c r="GZ136" s="174"/>
      <c r="HA136" s="235"/>
      <c r="HB136" s="235"/>
      <c r="HC136" s="174"/>
      <c r="HD136" s="174"/>
      <c r="HE136" s="174"/>
      <c r="HF136" s="174"/>
      <c r="HG136" s="174"/>
      <c r="HH136" s="174"/>
      <c r="HI136" s="174"/>
      <c r="HJ136" s="174"/>
      <c r="HK136" s="174"/>
      <c r="HL136" s="174"/>
      <c r="HM136" s="174"/>
    </row>
    <row r="137" spans="1:221" s="184" customFormat="1" ht="22.5" customHeight="1">
      <c r="A137" s="83" t="s">
        <v>35</v>
      </c>
      <c r="B137" s="83"/>
      <c r="C137" s="106" t="str">
        <f>C1</f>
        <v>ADCURI Basis-Schutz
(2015)</v>
      </c>
      <c r="D137" s="106" t="str">
        <f t="shared" ref="D137:CJ137" si="32">D1</f>
        <v>ADCURI Top-Schutz
(2015)</v>
      </c>
      <c r="E137" s="106" t="str">
        <f>E1</f>
        <v>ADCURI Basis-Schutz
(Stand 10-2016)</v>
      </c>
      <c r="F137" s="106" t="str">
        <f>F1</f>
        <v>ADCURI Premium-Schutz
(Stand 10-2016)</v>
      </c>
      <c r="G137" s="106" t="str">
        <f>G1</f>
        <v>ADCURI Top-Schutz
(Stand 10-2016)</v>
      </c>
      <c r="H137" s="106" t="str">
        <f t="shared" si="32"/>
        <v>ADCURI Top-Schutz
(2015)</v>
      </c>
      <c r="I137" s="106" t="str">
        <f>I1</f>
        <v>Allianz
(Stand 2015-10)</v>
      </c>
      <c r="J137" s="106" t="str">
        <f t="shared" si="32"/>
        <v>Allianz Optimal
(Stand 07-2009)</v>
      </c>
      <c r="K137" s="106" t="str">
        <f t="shared" si="32"/>
        <v>Allianz Familie SicherheitPlus
(Stand 05-2012)</v>
      </c>
      <c r="L137" s="106" t="str">
        <f>L1</f>
        <v>Allianz SicherheitBest
(Stand 2015-10)</v>
      </c>
      <c r="M137" s="106" t="str">
        <f t="shared" si="32"/>
        <v>Allianz Familie SicherheitBest
2013-05</v>
      </c>
      <c r="N137" s="106" t="str">
        <f>N1</f>
        <v>Allianz SicherheitPlus
(Stand 2015-10)</v>
      </c>
      <c r="O137" s="106" t="str">
        <f t="shared" si="32"/>
        <v>Allianz Familie SicherheitPlus
2013-05</v>
      </c>
      <c r="P137" s="106" t="str">
        <f t="shared" si="32"/>
        <v>Alte Leipziger XL-Schutz
(Stand 01-2010)</v>
      </c>
      <c r="Q137" s="106" t="str">
        <f t="shared" si="32"/>
        <v>Alte Leipziger XL-Schutz
(Stand 01-2011)</v>
      </c>
      <c r="R137" s="106" t="str">
        <f t="shared" si="32"/>
        <v>Alte Leipziger XXL-Schutz
(Stand 01-2010)</v>
      </c>
      <c r="S137" s="106" t="str">
        <f t="shared" si="32"/>
        <v>Alte Leipziger XXL-Schutz
(Stand 01-2011)</v>
      </c>
      <c r="T137" s="106" t="str">
        <f t="shared" si="32"/>
        <v>Alte Leipziger compact
2015-07</v>
      </c>
      <c r="U137" s="106" t="str">
        <f>U1</f>
        <v>Alte Leipziger compact
(Stand 2016-10)</v>
      </c>
      <c r="V137" s="106" t="str">
        <f t="shared" si="32"/>
        <v>Alte Leipziger classic
2015-07</v>
      </c>
      <c r="W137" s="106" t="str">
        <f>W1</f>
        <v>Alte Leipziger classic
(Stand 2016-10)</v>
      </c>
      <c r="X137" s="106" t="str">
        <f t="shared" si="32"/>
        <v>Alte Leipziger comfort
2015-07</v>
      </c>
      <c r="Y137" s="106" t="str">
        <f>Y1</f>
        <v>Alte Leipziger comfort
(Stand 2016-10)</v>
      </c>
      <c r="Z137" s="106" t="str">
        <f t="shared" si="32"/>
        <v>Ammerländer Economic</v>
      </c>
      <c r="AA137" s="106" t="str">
        <f t="shared" si="32"/>
        <v>Ammerländer Excellent</v>
      </c>
      <c r="AB137" s="106" t="str">
        <f t="shared" si="32"/>
        <v>Ammerländer Exclusiv</v>
      </c>
      <c r="AC137" s="106" t="str">
        <f t="shared" si="32"/>
        <v>ARAG Basis</v>
      </c>
      <c r="AD137" s="106" t="str">
        <f t="shared" si="32"/>
        <v>ARAG Komfort</v>
      </c>
      <c r="AE137" s="106" t="str">
        <f t="shared" si="32"/>
        <v>ARAG Premium</v>
      </c>
      <c r="AF137" s="106" t="str">
        <f t="shared" si="32"/>
        <v>AXA</v>
      </c>
      <c r="AG137" s="106" t="str">
        <f t="shared" si="32"/>
        <v>AXA BOXplus Extra</v>
      </c>
      <c r="AH137" s="106" t="str">
        <f t="shared" si="32"/>
        <v>AXA BOXplus Standard</v>
      </c>
      <c r="AI137" s="106" t="str">
        <f t="shared" si="32"/>
        <v>AXA BOXflex
2015-01</v>
      </c>
      <c r="AJ137" s="106" t="str">
        <f>AJ1</f>
        <v>Baden Badener TOP
(Stand 01-2018)</v>
      </c>
      <c r="AK137" s="106" t="str">
        <f t="shared" si="32"/>
        <v>Baden Badener TOP
(Stand 12-2013)</v>
      </c>
      <c r="AL137" s="106" t="str">
        <f>AL1</f>
        <v>Barmenia Premium
(Stand 10-2016)</v>
      </c>
      <c r="AM137" s="106" t="str">
        <f t="shared" si="32"/>
        <v>Barmenia Premium
(Stand 02-2015)</v>
      </c>
      <c r="AN137" s="106" t="str">
        <f t="shared" si="32"/>
        <v>Basler Ambiente Top
2016-01</v>
      </c>
      <c r="AO137" s="106" t="str">
        <f>AO1</f>
        <v>BGV Exklusiv 
(Stand 02-218)</v>
      </c>
      <c r="AP137" s="106" t="str">
        <f t="shared" si="32"/>
        <v>BGV Exklusiv 
(Stand 06-2016)</v>
      </c>
      <c r="AQ137" s="106" t="str">
        <f t="shared" si="32"/>
        <v>Concordia sorglos
(Stand 10-2014)</v>
      </c>
      <c r="AR137" s="106" t="str">
        <f t="shared" si="32"/>
        <v>Concordia Sorglos
(Stand 10-2017)</v>
      </c>
      <c r="AS137" s="106" t="str">
        <f t="shared" si="32"/>
        <v>Concordia Basis-Plus</v>
      </c>
      <c r="AT137" s="106" t="str">
        <f t="shared" si="32"/>
        <v>Concordia Basis</v>
      </c>
      <c r="AU137" s="106" t="str">
        <f t="shared" si="32"/>
        <v>CosmosDirekt Basis</v>
      </c>
      <c r="AV137" s="106" t="str">
        <f t="shared" si="32"/>
        <v>CosmosDirekt Comfort</v>
      </c>
      <c r="AW137" s="106" t="str">
        <f>AW1</f>
        <v>Debeka Comfort (alt)</v>
      </c>
      <c r="AX137" s="106" t="str">
        <f>AX1</f>
        <v>Debeka Comfort Plus (alt)</v>
      </c>
      <c r="AY137" s="106" t="str">
        <f t="shared" si="32"/>
        <v>Debeka Basis
(Stand 07-2010)</v>
      </c>
      <c r="AZ137" s="106" t="str">
        <f t="shared" si="32"/>
        <v>Debeka Standard
(Stand 07-2010)</v>
      </c>
      <c r="BA137" s="106" t="str">
        <f t="shared" si="32"/>
        <v>Debeka Top
(Stand 07-2010)</v>
      </c>
      <c r="BB137" s="106" t="str">
        <f t="shared" si="32"/>
        <v>Debeka Basis</v>
      </c>
      <c r="BC137" s="106" t="str">
        <f t="shared" si="32"/>
        <v>Debeka Standard</v>
      </c>
      <c r="BD137" s="106" t="str">
        <f t="shared" si="32"/>
        <v>Debeka Top</v>
      </c>
      <c r="BE137" s="106" t="str">
        <f t="shared" si="32"/>
        <v>degenia basic
(Stand 03-2010)</v>
      </c>
      <c r="BF137" s="106" t="str">
        <f t="shared" si="32"/>
        <v>degenia basic
(Stand 05-2011)</v>
      </c>
      <c r="BG137" s="106" t="str">
        <f>BG1</f>
        <v>degenia classic
(Stand 10-2017)</v>
      </c>
      <c r="BH137" s="106" t="str">
        <f t="shared" si="32"/>
        <v>degenia classic
(Stand 03-2010)</v>
      </c>
      <c r="BI137" s="106" t="str">
        <f t="shared" si="32"/>
        <v>degenia classic
(Stand 05-2011)</v>
      </c>
      <c r="BJ137" s="106" t="str">
        <f t="shared" si="32"/>
        <v>degenia classic
(Stand 05-2011)</v>
      </c>
      <c r="BK137" s="106" t="str">
        <f t="shared" si="32"/>
        <v>degenia classic
(Stand 12-2013)</v>
      </c>
      <c r="BL137" s="106" t="str">
        <f t="shared" si="32"/>
        <v>degenia classic
(Stand 07-2015)</v>
      </c>
      <c r="BM137" s="106" t="str">
        <f>BM1</f>
        <v>degenia optimum
(Stand 10-2017)</v>
      </c>
      <c r="BN137" s="106" t="str">
        <f t="shared" si="32"/>
        <v>degenia premium
(Stand 03-2010)</v>
      </c>
      <c r="BO137" s="106" t="str">
        <f>BO1</f>
        <v>degenia premium
(Stand 10-2017)</v>
      </c>
      <c r="BP137" s="106" t="str">
        <f t="shared" si="32"/>
        <v>degenia premium
(Stand 05-2011)</v>
      </c>
      <c r="BQ137" s="106" t="str">
        <f t="shared" si="32"/>
        <v>degenia premium
(Stand 05-2011)</v>
      </c>
      <c r="BR137" s="106" t="str">
        <f t="shared" si="32"/>
        <v>degenia premium
(Stand 12-2013)</v>
      </c>
      <c r="BS137" s="106" t="str">
        <f t="shared" si="32"/>
        <v>degenia premium
(Stand 07-2015)</v>
      </c>
      <c r="BT137" s="106" t="str">
        <f t="shared" si="32"/>
        <v>degenia optimum
(Stand 05-2011)</v>
      </c>
      <c r="BU137" s="106" t="str">
        <f t="shared" si="32"/>
        <v>degenia optimum
(Stand 05-2011)</v>
      </c>
      <c r="BV137" s="106" t="str">
        <f t="shared" si="32"/>
        <v>degenia optimum
(Stand 12-2013)</v>
      </c>
      <c r="BW137" s="106" t="str">
        <f t="shared" si="32"/>
        <v>degenia optimum
(Stand 07-2015)</v>
      </c>
      <c r="BX137" s="106" t="str">
        <f>BX1</f>
        <v>Die Bayerische Komfort
(Stand 04-2017)</v>
      </c>
      <c r="BY137" s="106" t="str">
        <f t="shared" si="32"/>
        <v>Die Bayerische Komfort
(Stand 2015-05)</v>
      </c>
      <c r="BZ137" s="106" t="str">
        <f t="shared" si="32"/>
        <v>Die Bayerische Komfort
(Stand 01-2015)</v>
      </c>
      <c r="CA137" s="106" t="str">
        <f>CA1</f>
        <v>Die Bayerische Prestige
(Stand 04-2017)</v>
      </c>
      <c r="CB137" s="106" t="str">
        <f t="shared" si="32"/>
        <v>Die Bayerische Prestige
(Stan 01-2015)</v>
      </c>
      <c r="CC137" s="106" t="str">
        <f>CC1</f>
        <v>Die Bayerische Smart
(Stand 04-2017)</v>
      </c>
      <c r="CD137" s="106" t="str">
        <f t="shared" si="32"/>
        <v>Die Bayerische Smart
(Stand 01-2015)</v>
      </c>
      <c r="CE137" s="106" t="str">
        <f t="shared" si="32"/>
        <v>Die Hanauer24 Sorglos
(Stand 02-2009)</v>
      </c>
      <c r="CF137" s="106" t="str">
        <f t="shared" si="32"/>
        <v>Domcura MAGNUM</v>
      </c>
      <c r="CG137" s="106" t="str">
        <f t="shared" si="32"/>
        <v>Domcura MAXIMUM</v>
      </c>
      <c r="CH137" s="106" t="str">
        <f t="shared" si="32"/>
        <v>Domcura Komfort
(Stand 08-2009)</v>
      </c>
      <c r="CI137" s="106" t="str">
        <f t="shared" si="32"/>
        <v>Domcura Top
(Stand 08-2009)</v>
      </c>
      <c r="CJ137" s="106" t="str">
        <f t="shared" si="32"/>
        <v>ERGO Familie
(Stand 10-2010)</v>
      </c>
      <c r="CK137" s="106" t="str">
        <f>CK1</f>
        <v>Domcura Komfort
(Stand 10-2014)</v>
      </c>
      <c r="CL137" s="106" t="str">
        <f>CL1</f>
        <v>Domcura Standard
(Stand 10-2014)</v>
      </c>
      <c r="CM137" s="106" t="str">
        <f>CM1</f>
        <v>Domcura Top
(Stand 10-2014)</v>
      </c>
      <c r="CN137" s="106" t="str">
        <f>CN1</f>
        <v>ERGO
(Stand 2017-09)</v>
      </c>
      <c r="CO137" s="106" t="str">
        <f>CO1</f>
        <v>ERGO Premium
(Stand 2017-09)</v>
      </c>
      <c r="CP137" s="106" t="str">
        <f t="shared" ref="CP137:GR137" si="33">CP1</f>
        <v>Ergo Privatschutz spezial (Familie) (Stand 12-2011)</v>
      </c>
      <c r="CQ137" s="106" t="str">
        <f t="shared" si="33"/>
        <v>Ergo Privatschutz spezial (Familie) (Stand 01-2013)</v>
      </c>
      <c r="CR137" s="106" t="str">
        <f>CR1</f>
        <v>Ergo Privatschutz spezial
(Stand 2015-06)</v>
      </c>
      <c r="CS137" s="106" t="str">
        <f t="shared" si="33"/>
        <v>Generali Basis
(Stand 10-2010)</v>
      </c>
      <c r="CT137" s="106" t="str">
        <f t="shared" si="33"/>
        <v>Generali Basis
(Stand 04-2012)</v>
      </c>
      <c r="CU137" s="106" t="str">
        <f t="shared" si="33"/>
        <v>Generali Basis
(Stand 10-2012)</v>
      </c>
      <c r="CV137" s="106" t="str">
        <f>CV1</f>
        <v>Generali Basis
(Stand 2013-07)</v>
      </c>
      <c r="CW137" s="106" t="str">
        <f t="shared" si="33"/>
        <v>Generali KomfortPlus
(Stand 10-2010)</v>
      </c>
      <c r="CX137" s="106" t="str">
        <f t="shared" si="33"/>
        <v>Generali KomfortPlus
(Stand 04-2012)</v>
      </c>
      <c r="CY137" s="106" t="str">
        <f t="shared" si="33"/>
        <v>Generali KomfortPlus
(Stand 10-2012)</v>
      </c>
      <c r="CZ137" s="106" t="str">
        <f>CZ1</f>
        <v>Generali KomfortPlus
(Stand 2013-07)</v>
      </c>
      <c r="DA137" s="106" t="str">
        <f>DA1</f>
        <v>Gothaer Basis
(Stand 2016-01)</v>
      </c>
      <c r="DB137" s="106" t="str">
        <f t="shared" si="33"/>
        <v>Gothaer
(Stand 07-2010)</v>
      </c>
      <c r="DC137" s="106" t="str">
        <f t="shared" si="33"/>
        <v>Gothaer
(Stand 02-2013)</v>
      </c>
      <c r="DD137" s="106" t="str">
        <f t="shared" si="33"/>
        <v>Gothaer Top
(Stand 07-2010)</v>
      </c>
      <c r="DE137" s="106" t="str">
        <f t="shared" si="33"/>
        <v>Gothaer Top
(Stand 02-2013)</v>
      </c>
      <c r="DF137" s="106" t="str">
        <f>DF1</f>
        <v>Gothaer Top
(Stand 2016-01)</v>
      </c>
      <c r="DG137" s="106" t="str">
        <f t="shared" si="33"/>
        <v>Gothaer Top Plus
(Stand 02-2013)</v>
      </c>
      <c r="DH137" s="106" t="str">
        <f>DH1</f>
        <v>Gothaer Plus
(Stand 2016-01)</v>
      </c>
      <c r="DI137" s="106" t="str">
        <f t="shared" si="33"/>
        <v>Grundeigentümer (Makler)
Pro Domo Basis</v>
      </c>
      <c r="DJ137" s="106" t="str">
        <f t="shared" si="33"/>
        <v>Grundeigentümer (Makler)
Pro Domo Kompakt</v>
      </c>
      <c r="DK137" s="106" t="str">
        <f t="shared" si="33"/>
        <v>Grundeigentümer (Makler)
Pro Domo Premium</v>
      </c>
      <c r="DL137" s="106" t="str">
        <f t="shared" si="33"/>
        <v>HDI Basis Single
(09-2011)</v>
      </c>
      <c r="DM137" s="106" t="str">
        <f t="shared" si="33"/>
        <v>HDI Rundum Sorglos Fam
(01-2011)</v>
      </c>
      <c r="DN137" s="106" t="str">
        <f>DN1</f>
        <v>HDI Rundum Sorglos Fam
(Stand 2014-06)</v>
      </c>
      <c r="DO137" s="106" t="str">
        <f>DO1</f>
        <v>Helvetia Basis
(Stand 2015-07)</v>
      </c>
      <c r="DP137" s="106" t="str">
        <f>DP1</f>
        <v>Helvetia Komfort
(Stand 2015-07)</v>
      </c>
      <c r="DQ137" s="106" t="str">
        <f t="shared" si="33"/>
        <v>HKD Top2000
(Stand 01-2007)</v>
      </c>
      <c r="DR137" s="106" t="str">
        <f t="shared" si="33"/>
        <v>HKD Vario Plus
(Stand 01-2010)</v>
      </c>
      <c r="DS137" s="106" t="str">
        <f t="shared" si="33"/>
        <v>HKD Vario Status
(Stand 01-2010)</v>
      </c>
      <c r="DT137" s="106" t="str">
        <f t="shared" si="33"/>
        <v>HKD Vario Komfort
(Stand 11-2010)</v>
      </c>
      <c r="DU137" s="106" t="str">
        <f t="shared" si="33"/>
        <v>HKD Vario Komfort Plus
(Stand 11-2010)</v>
      </c>
      <c r="DV137" s="106" t="str">
        <f t="shared" si="33"/>
        <v>HKD Vario Komfort
(Stand 01-2014)</v>
      </c>
      <c r="DW137" s="106" t="str">
        <f t="shared" si="33"/>
        <v>HKD Vario Komfort 60 Aktiv
(Stand 01-2014)</v>
      </c>
      <c r="DX137" s="106" t="str">
        <f t="shared" si="33"/>
        <v>HKD Vario Komfort Plus
(Stand 01-2014)</v>
      </c>
      <c r="DY137" s="106" t="str">
        <f t="shared" si="33"/>
        <v>HKD Vario Komfort Plus 60 Aktiv
(Stand 01-2014)</v>
      </c>
      <c r="DZ137" s="106" t="str">
        <f t="shared" si="33"/>
        <v>HKD Einfach Besser
(Stand 2015)</v>
      </c>
      <c r="EA137" s="106" t="str">
        <f t="shared" si="33"/>
        <v>HKD Einfach Besser 60 Aktiv
(Stand 2015)</v>
      </c>
      <c r="EB137" s="106" t="str">
        <f t="shared" si="33"/>
        <v>HKD Einfach Komplett
(Stand 2015)</v>
      </c>
      <c r="EC137" s="106" t="str">
        <f t="shared" si="33"/>
        <v>HKD Einfach Komplett 60 Aktiv
(Stand 2015)</v>
      </c>
      <c r="ED137" s="106" t="str">
        <f t="shared" si="33"/>
        <v>HKD Einfach Besser
(Stand 2016)</v>
      </c>
      <c r="EE137" s="106" t="str">
        <f t="shared" si="33"/>
        <v>HKD Einfach Besser 60Aktiv
(Stand 2016)</v>
      </c>
      <c r="EF137" s="106" t="str">
        <f t="shared" si="33"/>
        <v>HKD Einfach Komplett
(Stand 2016)</v>
      </c>
      <c r="EG137" s="106" t="str">
        <f t="shared" si="33"/>
        <v>HKD Einfach Kompl. 60Aktiv
(Stand 2016)</v>
      </c>
      <c r="EH137" s="106" t="str">
        <f t="shared" si="33"/>
        <v>HK Einfach Gut
(Stand 2017-07)</v>
      </c>
      <c r="EI137" s="106" t="str">
        <f t="shared" si="33"/>
        <v>HK Einfach Besser
(Stand 2017-07)</v>
      </c>
      <c r="EJ137" s="106" t="str">
        <f t="shared" si="33"/>
        <v>HK Einfach Besser Plus
(Stand 2017-07)</v>
      </c>
      <c r="EK137" s="106" t="str">
        <f t="shared" si="33"/>
        <v>HK Einfach Komplett
(Stand 2017-07)</v>
      </c>
      <c r="EL137" s="106" t="str">
        <f>EL1</f>
        <v>HK Einfach Besser
(Stand 2018-01)</v>
      </c>
      <c r="EM137" s="106" t="str">
        <f>EM1</f>
        <v>HK Einfach Besser Plus
(Stand 2018-01)</v>
      </c>
      <c r="EN137" s="106" t="str">
        <f>EN1</f>
        <v>HK Einfach Gut
(Stand 2018-01)</v>
      </c>
      <c r="EO137" s="106" t="str">
        <f>EO1</f>
        <v>HK Einfach Komplett
(Stand 2018-01)</v>
      </c>
      <c r="EP137" s="106" t="str">
        <f>EP1</f>
        <v>HUK Classic
(Stand 2016-05)</v>
      </c>
      <c r="EQ137" s="106" t="str">
        <f t="shared" si="33"/>
        <v>HUK Classic
(Stand 2011-07)</v>
      </c>
      <c r="ER137" s="106" t="str">
        <f>ER1</f>
        <v>HUK Plus
(Stamd 2016-05)</v>
      </c>
      <c r="ES137" s="106" t="str">
        <f t="shared" si="33"/>
        <v>HUK Plus
(Stand 2011-07)</v>
      </c>
      <c r="ET137" s="106" t="str">
        <f t="shared" si="33"/>
        <v>HUK24 Classic
(Stand 2011-07)</v>
      </c>
      <c r="EU137" s="106" t="str">
        <f t="shared" si="33"/>
        <v>HUK24 Plus
(Stand 2011-07)</v>
      </c>
      <c r="EV137" s="106" t="str">
        <f>EV1</f>
        <v>HUK Classic
(Stand 2016-05)</v>
      </c>
      <c r="EW137" s="106" t="str">
        <f>EW1</f>
        <v>HUK Plus
(Stand 2016-05)</v>
      </c>
      <c r="EX137" s="106" t="str">
        <f>EX1</f>
        <v>HUK24 Classic
(Stand 2016-05)</v>
      </c>
      <c r="EY137" s="106" t="str">
        <f>EY1</f>
        <v>HUK24 Plus
(Stand 2016-05)</v>
      </c>
      <c r="EZ137" s="106" t="str">
        <f t="shared" si="33"/>
        <v>Ideal Exklusiv
(Stand 02-2011)</v>
      </c>
      <c r="FA137" s="106" t="str">
        <f t="shared" si="33"/>
        <v>Ideal Klassik
(Stand 02-2011)</v>
      </c>
      <c r="FB137" s="106" t="str">
        <f>FB1</f>
        <v>Ideal Exklusiv
(Stand 2016-05)</v>
      </c>
      <c r="FC137" s="106" t="str">
        <f>FC1</f>
        <v>Ideal Klassik
(Stand 2016-05)</v>
      </c>
      <c r="FD137" s="106" t="str">
        <f t="shared" si="33"/>
        <v>Interrisk XXL
(Stand 2011-07)</v>
      </c>
      <c r="FE137" s="106" t="str">
        <f t="shared" si="33"/>
        <v>Interrisk XXL
(Stand 2012-10)</v>
      </c>
      <c r="FF137" s="106" t="str">
        <f>FF1</f>
        <v>Interrisk XXL
(Stand 2013-12)</v>
      </c>
      <c r="FG137" s="106" t="str">
        <f>FG1</f>
        <v>ITL Classic 2000
(Stand 11-1999)</v>
      </c>
      <c r="FH137" s="106" t="str">
        <f t="shared" si="33"/>
        <v>ITL afm Classic 2001
(Stand 01-2001)</v>
      </c>
      <c r="FI137" s="106" t="str">
        <f>FI1</f>
        <v>ITL Protect 2000
(Stand 11-1999)</v>
      </c>
      <c r="FJ137" s="106" t="str">
        <f>FJ1</f>
        <v>ITL Protect Business-Police
Stand 2008-01</v>
      </c>
      <c r="FK137" s="106" t="str">
        <f>FK1</f>
        <v>ITL PHV Business-Police
Stand 2010-01</v>
      </c>
      <c r="FL137" s="106" t="str">
        <f t="shared" si="33"/>
        <v>ITL afm Eurosecure 2010
(Stand 07-2010)</v>
      </c>
      <c r="FM137" s="106" t="str">
        <f>FM1</f>
        <v>ITL afm Eurosecure 2011
Stand 07-2011 (05-2012)</v>
      </c>
      <c r="FN137" s="106" t="str">
        <f>FN1</f>
        <v>ITL afm Premium 2011
Stand 07-2011 (05-2012)</v>
      </c>
      <c r="FO137" s="106" t="str">
        <f t="shared" ref="FO137:FP137" si="34">FO1</f>
        <v>ITL afm Eurosecure 2011
(Stand 01-2018)</v>
      </c>
      <c r="FP137" s="106" t="str">
        <f t="shared" si="34"/>
        <v>ITL afm Premium 2011
(Stand 01-2018)</v>
      </c>
      <c r="FQ137" s="106" t="str">
        <f>FQ1</f>
        <v>ITL afm Eurosecure 2011
!!Tarif geschlossen!!</v>
      </c>
      <c r="FR137" s="106" t="str">
        <f>FR1</f>
        <v>ITL afm Premium 2011
!!Tarif geschlossen!!</v>
      </c>
      <c r="FS137" s="106" t="str">
        <f t="shared" si="33"/>
        <v>Janitos Spezial (01-2002)
(MLP Sonderkonzept)</v>
      </c>
      <c r="FT137" s="106" t="str">
        <f>FT1</f>
        <v>Janitos Balance
(Stand 2015-10)</v>
      </c>
      <c r="FU137" s="106" t="str">
        <f>FU1</f>
        <v>Janitos Basic
(Stand 2015-10)</v>
      </c>
      <c r="FV137" s="106" t="str">
        <f>FV1</f>
        <v>Janitos Best Selection
(Stand 2015-10)</v>
      </c>
      <c r="FW137" s="106" t="str">
        <f t="shared" si="33"/>
        <v>nat. suisse Ideal-Schutz
(Stand 08-2008)</v>
      </c>
      <c r="FX137" s="106" t="str">
        <f>FX1</f>
        <v>nat. suisse Komfort
(Stand 2012-01)</v>
      </c>
      <c r="FY137" s="106" t="str">
        <f>FY1</f>
        <v>nat. suisse Premium
(Stand 2012-01)</v>
      </c>
      <c r="FZ137" s="106" t="str">
        <f>FZ1</f>
        <v>NV PrivatPremium 2.0
(Stand 2015-10)</v>
      </c>
      <c r="GA137" s="106" t="str">
        <f t="shared" si="33"/>
        <v>Patria</v>
      </c>
      <c r="GB137" s="106" t="str">
        <f>GB1</f>
        <v>Prokundo Exklusiv
(Stand 2015-05)</v>
      </c>
      <c r="GC137" s="106" t="str">
        <f>GC1</f>
        <v>Prokundo Komfort
(Stand 2015-05)</v>
      </c>
      <c r="GD137" s="106" t="str">
        <f t="shared" si="33"/>
        <v>Provinzial Basis
(Stand 01-2009)</v>
      </c>
      <c r="GE137" s="106" t="str">
        <f t="shared" si="33"/>
        <v>Provinzial Top
(Stand 01-2009)</v>
      </c>
      <c r="GF137" s="106" t="str">
        <f t="shared" si="33"/>
        <v>Provinzial Basis
(Stand 2015-02)</v>
      </c>
      <c r="GG137" s="106" t="str">
        <f t="shared" si="33"/>
        <v>Provinzial Top
(Stand 2015-02)</v>
      </c>
      <c r="GH137" s="106" t="str">
        <f>GH1</f>
        <v>Provinzial Kompaktschutz
(Stand 2015-09)</v>
      </c>
      <c r="GI137" s="106" t="str">
        <f>GI1</f>
        <v>Provinzial Rundumschutz
(Stand 2015-09)</v>
      </c>
      <c r="GJ137" s="106" t="str">
        <f t="shared" si="33"/>
        <v>Rhion Standard
(Stand 2010-10)</v>
      </c>
      <c r="GK137" s="106" t="str">
        <f t="shared" si="33"/>
        <v>Rhion Plus
(Stand 2010-10)</v>
      </c>
      <c r="GL137" s="106" t="str">
        <f>GL1</f>
        <v>Rhion Plus
(Stand 2016-04)</v>
      </c>
      <c r="GM137" s="106" t="str">
        <f>GM1</f>
        <v>Rhion Standard
(Stand 2016-04)</v>
      </c>
      <c r="GN137" s="106" t="str">
        <f>GN1</f>
        <v>Rhion Premium
(Stand 2016-04)</v>
      </c>
      <c r="GO137" s="106" t="str">
        <f t="shared" si="33"/>
        <v>R+V PrivatPolice
(Stand 2010-01)</v>
      </c>
      <c r="GP137" s="106" t="str">
        <f>GP1</f>
        <v>R+V PrivatPolice
(Stand 2012-07)</v>
      </c>
      <c r="GQ137" s="106" t="str">
        <f>GQ1</f>
        <v>Signal Iduna Optimal
(Stand 2015-01)</v>
      </c>
      <c r="GR137" s="106" t="str">
        <f t="shared" si="33"/>
        <v>SLP Primus
(Stand 2010-08)</v>
      </c>
      <c r="GS137" s="106" t="str">
        <f t="shared" ref="GS137:HM137" si="35">GS1</f>
        <v>SLP Primus Plus
(Stand 2010-08)</v>
      </c>
      <c r="GT137" s="106" t="str">
        <f t="shared" si="35"/>
        <v>SLP Prima Plus Sorglos
(Stand 2014-06)</v>
      </c>
      <c r="GU137" s="106" t="str">
        <f t="shared" si="35"/>
        <v>SLP Prima Sorglos
(Stand 2014-06)</v>
      </c>
      <c r="GV137" s="106" t="str">
        <f>GV1</f>
        <v>SLP Prima
(Stand 2016-01)</v>
      </c>
      <c r="GW137" s="106" t="str">
        <f>GW1</f>
        <v>SLP Prima Plus
(Stand 2016-01)</v>
      </c>
      <c r="GX137" s="106" t="str">
        <f>GX1</f>
        <v>VdVA Classic
(Stand 2015-01)</v>
      </c>
      <c r="GY137" s="106" t="str">
        <f>GY1</f>
        <v>VdVA Exclusiv
(Stand 2015-01)</v>
      </c>
      <c r="GZ137" s="106" t="str">
        <f>GZ1</f>
        <v>VGH
(Stand 2015-07)</v>
      </c>
      <c r="HA137" s="106" t="str">
        <f t="shared" si="35"/>
        <v>VHV Klassik Garant
(Stand 2009-06)</v>
      </c>
      <c r="HB137" s="106" t="str">
        <f t="shared" si="35"/>
        <v>VHV Klassik Garant
(Stand 2009-06)</v>
      </c>
      <c r="HC137" s="106" t="str">
        <f t="shared" si="35"/>
        <v>VHV Klassik Garant
(Stand 2011)</v>
      </c>
      <c r="HD137" s="106" t="str">
        <f t="shared" si="35"/>
        <v>VHV Klassik Garant Exkl.
(Stand 2011)</v>
      </c>
      <c r="HE137" s="106" t="str">
        <f t="shared" si="35"/>
        <v>VHV Klassik Garant
(Stand 2014)</v>
      </c>
      <c r="HF137" s="106" t="str">
        <f t="shared" si="35"/>
        <v>VHV Klassik Garant Exkl.
(Stand 2014)</v>
      </c>
      <c r="HG137" s="106" t="str">
        <f t="shared" si="35"/>
        <v>VHV Klassik Garant
(Stand 2017)</v>
      </c>
      <c r="HH137" s="106" t="str">
        <f>HH1</f>
        <v>VHV Klassik Garant Exklusiv
(Stand 2017)</v>
      </c>
      <c r="HI137" s="106" t="str">
        <f>HI1</f>
        <v>VWB 60 Plus Komfort
(Stand 2009-10)</v>
      </c>
      <c r="HJ137" s="106" t="str">
        <f>HJ1</f>
        <v>VWB 60 Plus KomfortPlus
(Stand 2009-10)</v>
      </c>
      <c r="HK137" s="106" t="str">
        <f t="shared" si="35"/>
        <v>Württembergische 
PremiumSchutz (Stand 06-2011)</v>
      </c>
      <c r="HL137" s="106" t="str">
        <f>HL1</f>
        <v>Württembergische PremiumSchutz Platinum
(Stand 2014-06)</v>
      </c>
      <c r="HM137" s="106" t="str">
        <f t="shared" si="35"/>
        <v>WÜBA PHV 2010</v>
      </c>
    </row>
    <row r="138" spans="1:221" ht="22.5" customHeight="1">
      <c r="A138" s="82" t="s">
        <v>10</v>
      </c>
      <c r="B138" s="82"/>
      <c r="C138" s="42" t="s">
        <v>443</v>
      </c>
      <c r="D138" s="42" t="s">
        <v>443</v>
      </c>
      <c r="E138" s="42" t="s">
        <v>7748</v>
      </c>
      <c r="F138" s="42" t="s">
        <v>7748</v>
      </c>
      <c r="G138" s="42" t="s">
        <v>7748</v>
      </c>
      <c r="H138" s="42" t="s">
        <v>443</v>
      </c>
      <c r="I138" s="42" t="s">
        <v>7748</v>
      </c>
      <c r="J138" s="47" t="s">
        <v>67</v>
      </c>
      <c r="K138" s="42" t="s">
        <v>443</v>
      </c>
      <c r="L138" s="42" t="s">
        <v>7748</v>
      </c>
      <c r="M138" s="42" t="s">
        <v>443</v>
      </c>
      <c r="N138" s="42" t="s">
        <v>7748</v>
      </c>
      <c r="O138" s="42" t="s">
        <v>443</v>
      </c>
      <c r="P138" s="47" t="s">
        <v>67</v>
      </c>
      <c r="Q138" s="42" t="s">
        <v>443</v>
      </c>
      <c r="R138" s="47" t="s">
        <v>67</v>
      </c>
      <c r="S138" s="42" t="s">
        <v>443</v>
      </c>
      <c r="T138" s="42" t="s">
        <v>443</v>
      </c>
      <c r="U138" s="42" t="s">
        <v>7748</v>
      </c>
      <c r="V138" s="42" t="s">
        <v>443</v>
      </c>
      <c r="W138" s="42" t="s">
        <v>7748</v>
      </c>
      <c r="X138" s="42" t="s">
        <v>443</v>
      </c>
      <c r="Y138" s="42" t="s">
        <v>7748</v>
      </c>
      <c r="Z138" s="42" t="s">
        <v>1756</v>
      </c>
      <c r="AA138" s="42" t="s">
        <v>1729</v>
      </c>
      <c r="AB138" s="42" t="s">
        <v>1756</v>
      </c>
      <c r="AC138" s="42" t="s">
        <v>443</v>
      </c>
      <c r="AD138" s="42" t="s">
        <v>443</v>
      </c>
      <c r="AE138" s="42" t="s">
        <v>443</v>
      </c>
      <c r="AF138" s="42" t="s">
        <v>443</v>
      </c>
      <c r="AG138" s="47" t="s">
        <v>67</v>
      </c>
      <c r="AH138" s="47" t="s">
        <v>67</v>
      </c>
      <c r="AI138" s="42" t="s">
        <v>67</v>
      </c>
      <c r="AJ138" s="42" t="s">
        <v>7748</v>
      </c>
      <c r="AK138" s="42" t="s">
        <v>443</v>
      </c>
      <c r="AL138" s="42" t="s">
        <v>7748</v>
      </c>
      <c r="AM138" s="42" t="s">
        <v>84</v>
      </c>
      <c r="AN138" s="42"/>
      <c r="AO138" s="42" t="s">
        <v>7748</v>
      </c>
      <c r="AP138" s="42" t="s">
        <v>443</v>
      </c>
      <c r="AQ138" s="42" t="s">
        <v>67</v>
      </c>
      <c r="AR138" s="42" t="s">
        <v>7748</v>
      </c>
      <c r="AS138" s="42" t="s">
        <v>443</v>
      </c>
      <c r="AT138" s="42" t="s">
        <v>443</v>
      </c>
      <c r="AU138" s="42" t="s">
        <v>443</v>
      </c>
      <c r="AV138" s="42" t="s">
        <v>443</v>
      </c>
      <c r="AW138" s="42" t="s">
        <v>7748</v>
      </c>
      <c r="AX138" s="42" t="s">
        <v>7748</v>
      </c>
      <c r="AY138" s="42" t="s">
        <v>443</v>
      </c>
      <c r="AZ138" s="42" t="s">
        <v>443</v>
      </c>
      <c r="BA138" s="42" t="s">
        <v>443</v>
      </c>
      <c r="BB138" s="42" t="s">
        <v>443</v>
      </c>
      <c r="BC138" s="42" t="s">
        <v>443</v>
      </c>
      <c r="BD138" s="42" t="s">
        <v>443</v>
      </c>
      <c r="BE138" s="47" t="s">
        <v>67</v>
      </c>
      <c r="BF138" s="42" t="s">
        <v>443</v>
      </c>
      <c r="BG138" s="42" t="s">
        <v>7749</v>
      </c>
      <c r="BH138" s="47" t="s">
        <v>67</v>
      </c>
      <c r="BI138" s="42" t="s">
        <v>443</v>
      </c>
      <c r="BJ138" s="42" t="s">
        <v>443</v>
      </c>
      <c r="BK138" s="42" t="s">
        <v>4860</v>
      </c>
      <c r="BL138" s="42" t="s">
        <v>443</v>
      </c>
      <c r="BM138" s="42" t="s">
        <v>7749</v>
      </c>
      <c r="BN138" s="47" t="s">
        <v>67</v>
      </c>
      <c r="BO138" s="42" t="s">
        <v>7749</v>
      </c>
      <c r="BP138" s="42" t="s">
        <v>443</v>
      </c>
      <c r="BQ138" s="42" t="s">
        <v>443</v>
      </c>
      <c r="BR138" s="42" t="s">
        <v>4860</v>
      </c>
      <c r="BS138" s="42" t="s">
        <v>443</v>
      </c>
      <c r="BT138" s="42" t="s">
        <v>443</v>
      </c>
      <c r="BU138" s="42" t="s">
        <v>443</v>
      </c>
      <c r="BV138" s="42" t="s">
        <v>4860</v>
      </c>
      <c r="BW138" s="42" t="s">
        <v>443</v>
      </c>
      <c r="BX138" s="42" t="s">
        <v>7748</v>
      </c>
      <c r="BY138" s="42" t="s">
        <v>443</v>
      </c>
      <c r="BZ138" s="42" t="s">
        <v>443</v>
      </c>
      <c r="CA138" s="42" t="s">
        <v>7748</v>
      </c>
      <c r="CB138" s="42" t="s">
        <v>443</v>
      </c>
      <c r="CC138" s="42" t="s">
        <v>7748</v>
      </c>
      <c r="CD138" s="42" t="s">
        <v>443</v>
      </c>
      <c r="CE138" s="47" t="s">
        <v>67</v>
      </c>
      <c r="CF138" s="42" t="s">
        <v>443</v>
      </c>
      <c r="CG138" s="42" t="s">
        <v>443</v>
      </c>
      <c r="CH138" s="29" t="s">
        <v>67</v>
      </c>
      <c r="CI138" s="35" t="s">
        <v>67</v>
      </c>
      <c r="CJ138" s="48" t="s">
        <v>67</v>
      </c>
      <c r="CK138" s="42" t="s">
        <v>443</v>
      </c>
      <c r="CL138" s="42" t="s">
        <v>443</v>
      </c>
      <c r="CM138" s="42" t="s">
        <v>443</v>
      </c>
      <c r="CN138" s="42" t="s">
        <v>7748</v>
      </c>
      <c r="CO138" s="42" t="s">
        <v>7748</v>
      </c>
      <c r="CP138" s="42" t="s">
        <v>443</v>
      </c>
      <c r="CQ138" s="42" t="s">
        <v>443</v>
      </c>
      <c r="CR138" s="42" t="s">
        <v>443</v>
      </c>
      <c r="CS138" s="29" t="s">
        <v>67</v>
      </c>
      <c r="CT138" s="42" t="s">
        <v>443</v>
      </c>
      <c r="CU138" s="42" t="s">
        <v>443</v>
      </c>
      <c r="CV138" s="42" t="s">
        <v>443</v>
      </c>
      <c r="CW138" s="35" t="s">
        <v>67</v>
      </c>
      <c r="CX138" s="42" t="s">
        <v>443</v>
      </c>
      <c r="CY138" s="42" t="s">
        <v>443</v>
      </c>
      <c r="CZ138" s="42" t="s">
        <v>443</v>
      </c>
      <c r="DA138" s="42" t="s">
        <v>443</v>
      </c>
      <c r="DB138" s="47" t="s">
        <v>67</v>
      </c>
      <c r="DC138" s="42" t="s">
        <v>443</v>
      </c>
      <c r="DD138" s="47" t="s">
        <v>67</v>
      </c>
      <c r="DE138" s="42" t="s">
        <v>443</v>
      </c>
      <c r="DF138" s="42" t="s">
        <v>443</v>
      </c>
      <c r="DG138" s="42" t="s">
        <v>443</v>
      </c>
      <c r="DH138" s="42" t="s">
        <v>443</v>
      </c>
      <c r="DI138" s="42" t="s">
        <v>443</v>
      </c>
      <c r="DJ138" s="42" t="s">
        <v>443</v>
      </c>
      <c r="DK138" s="42" t="s">
        <v>443</v>
      </c>
      <c r="DL138" s="42" t="s">
        <v>443</v>
      </c>
      <c r="DM138" s="47" t="s">
        <v>67</v>
      </c>
      <c r="DN138" s="42" t="s">
        <v>443</v>
      </c>
      <c r="DO138" s="42" t="s">
        <v>443</v>
      </c>
      <c r="DP138" s="42" t="s">
        <v>443</v>
      </c>
      <c r="DQ138" s="42" t="s">
        <v>443</v>
      </c>
      <c r="DR138" s="47" t="s">
        <v>67</v>
      </c>
      <c r="DS138" s="47" t="s">
        <v>67</v>
      </c>
      <c r="DT138" s="47" t="s">
        <v>67</v>
      </c>
      <c r="DU138" s="47" t="s">
        <v>67</v>
      </c>
      <c r="DV138" s="42" t="s">
        <v>443</v>
      </c>
      <c r="DW138" s="42" t="s">
        <v>443</v>
      </c>
      <c r="DX138" s="42" t="s">
        <v>443</v>
      </c>
      <c r="DY138" s="42" t="s">
        <v>443</v>
      </c>
      <c r="DZ138" s="42" t="s">
        <v>443</v>
      </c>
      <c r="EA138" s="42" t="s">
        <v>443</v>
      </c>
      <c r="EB138" s="42" t="s">
        <v>443</v>
      </c>
      <c r="EC138" s="42" t="s">
        <v>443</v>
      </c>
      <c r="ED138" s="42" t="s">
        <v>443</v>
      </c>
      <c r="EE138" s="42" t="s">
        <v>443</v>
      </c>
      <c r="EF138" s="42" t="s">
        <v>443</v>
      </c>
      <c r="EG138" s="42" t="s">
        <v>443</v>
      </c>
      <c r="EH138" s="42" t="s">
        <v>443</v>
      </c>
      <c r="EI138" s="42" t="s">
        <v>443</v>
      </c>
      <c r="EJ138" s="42" t="s">
        <v>443</v>
      </c>
      <c r="EK138" s="42" t="s">
        <v>443</v>
      </c>
      <c r="EL138" s="42" t="s">
        <v>7748</v>
      </c>
      <c r="EM138" s="42" t="s">
        <v>7748</v>
      </c>
      <c r="EN138" s="42" t="s">
        <v>7748</v>
      </c>
      <c r="EO138" s="42" t="s">
        <v>7748</v>
      </c>
      <c r="EP138" s="42" t="s">
        <v>7748</v>
      </c>
      <c r="EQ138" s="42" t="s">
        <v>406</v>
      </c>
      <c r="ER138" s="42" t="s">
        <v>7748</v>
      </c>
      <c r="ES138" s="42" t="s">
        <v>406</v>
      </c>
      <c r="ET138" s="42" t="s">
        <v>406</v>
      </c>
      <c r="EU138" s="42" t="s">
        <v>406</v>
      </c>
      <c r="EV138" s="42" t="s">
        <v>406</v>
      </c>
      <c r="EW138" s="42" t="s">
        <v>406</v>
      </c>
      <c r="EX138" s="42" t="s">
        <v>406</v>
      </c>
      <c r="EY138" s="42" t="s">
        <v>406</v>
      </c>
      <c r="EZ138" s="42" t="s">
        <v>592</v>
      </c>
      <c r="FA138" s="42" t="s">
        <v>591</v>
      </c>
      <c r="FB138" s="42" t="s">
        <v>591</v>
      </c>
      <c r="FC138" s="42" t="s">
        <v>591</v>
      </c>
      <c r="FD138" s="42" t="s">
        <v>406</v>
      </c>
      <c r="FE138" s="42" t="s">
        <v>406</v>
      </c>
      <c r="FF138" s="42" t="s">
        <v>4435</v>
      </c>
      <c r="FG138" s="42" t="s">
        <v>443</v>
      </c>
      <c r="FH138" s="47" t="s">
        <v>67</v>
      </c>
      <c r="FI138" s="42" t="s">
        <v>443</v>
      </c>
      <c r="FJ138" s="42" t="s">
        <v>443</v>
      </c>
      <c r="FK138" s="42" t="s">
        <v>443</v>
      </c>
      <c r="FL138" s="47" t="s">
        <v>67</v>
      </c>
      <c r="FM138" s="42" t="s">
        <v>7748</v>
      </c>
      <c r="FN138" s="42" t="s">
        <v>7748</v>
      </c>
      <c r="FO138" s="42" t="s">
        <v>7748</v>
      </c>
      <c r="FP138" s="42" t="s">
        <v>7748</v>
      </c>
      <c r="FQ138" s="42" t="s">
        <v>7748</v>
      </c>
      <c r="FR138" s="42" t="s">
        <v>7748</v>
      </c>
      <c r="FS138" s="42" t="s">
        <v>443</v>
      </c>
      <c r="FT138" s="47" t="s">
        <v>67</v>
      </c>
      <c r="FU138" s="47" t="s">
        <v>67</v>
      </c>
      <c r="FV138" s="42" t="s">
        <v>443</v>
      </c>
      <c r="FW138" s="47" t="s">
        <v>67</v>
      </c>
      <c r="FX138" s="42" t="s">
        <v>443</v>
      </c>
      <c r="FY138" s="42" t="s">
        <v>443</v>
      </c>
      <c r="FZ138" s="42" t="s">
        <v>443</v>
      </c>
      <c r="GA138" s="42" t="s">
        <v>443</v>
      </c>
      <c r="GB138" s="42" t="s">
        <v>443</v>
      </c>
      <c r="GC138" s="42" t="s">
        <v>443</v>
      </c>
      <c r="GD138" s="42" t="s">
        <v>4509</v>
      </c>
      <c r="GE138" s="42" t="s">
        <v>4509</v>
      </c>
      <c r="GF138" s="42" t="s">
        <v>4509</v>
      </c>
      <c r="GG138" s="42" t="s">
        <v>4509</v>
      </c>
      <c r="GH138" s="42" t="s">
        <v>4509</v>
      </c>
      <c r="GI138" s="42" t="s">
        <v>4509</v>
      </c>
      <c r="GJ138" s="47" t="s">
        <v>67</v>
      </c>
      <c r="GK138" s="47" t="s">
        <v>67</v>
      </c>
      <c r="GL138" s="42" t="s">
        <v>443</v>
      </c>
      <c r="GM138" s="42" t="s">
        <v>443</v>
      </c>
      <c r="GN138" s="42" t="s">
        <v>443</v>
      </c>
      <c r="GO138" s="47" t="s">
        <v>67</v>
      </c>
      <c r="GP138" s="42" t="s">
        <v>443</v>
      </c>
      <c r="GQ138" s="42" t="s">
        <v>443</v>
      </c>
      <c r="GR138" s="47" t="s">
        <v>67</v>
      </c>
      <c r="GS138" s="47" t="s">
        <v>67</v>
      </c>
      <c r="GT138" s="42" t="s">
        <v>443</v>
      </c>
      <c r="GU138" s="42" t="s">
        <v>443</v>
      </c>
      <c r="GV138" s="42" t="s">
        <v>443</v>
      </c>
      <c r="GW138" s="42" t="s">
        <v>443</v>
      </c>
      <c r="GX138" s="42" t="s">
        <v>443</v>
      </c>
      <c r="GY138" s="42" t="s">
        <v>443</v>
      </c>
      <c r="GZ138" s="42" t="s">
        <v>443</v>
      </c>
      <c r="HA138" s="47" t="s">
        <v>67</v>
      </c>
      <c r="HB138" s="47" t="s">
        <v>67</v>
      </c>
      <c r="HC138" s="42" t="s">
        <v>443</v>
      </c>
      <c r="HD138" s="42" t="s">
        <v>443</v>
      </c>
      <c r="HE138" s="42" t="s">
        <v>443</v>
      </c>
      <c r="HF138" s="42" t="s">
        <v>443</v>
      </c>
      <c r="HG138" s="42" t="s">
        <v>7748</v>
      </c>
      <c r="HH138" s="42" t="s">
        <v>7748</v>
      </c>
      <c r="HI138" s="42" t="s">
        <v>443</v>
      </c>
      <c r="HJ138" s="42" t="s">
        <v>443</v>
      </c>
      <c r="HK138" s="47" t="s">
        <v>518</v>
      </c>
      <c r="HL138" s="42" t="s">
        <v>443</v>
      </c>
      <c r="HM138" s="42" t="s">
        <v>443</v>
      </c>
    </row>
    <row r="139" spans="1:221" ht="11.25" customHeight="1">
      <c r="A139" s="86" t="s">
        <v>435</v>
      </c>
      <c r="B139" s="86"/>
      <c r="C139" s="62" t="s">
        <v>5577</v>
      </c>
      <c r="D139" s="62" t="s">
        <v>5578</v>
      </c>
      <c r="E139" s="62" t="s">
        <v>6190</v>
      </c>
      <c r="F139" s="62" t="s">
        <v>6252</v>
      </c>
      <c r="G139" s="62" t="s">
        <v>6252</v>
      </c>
      <c r="H139" s="62" t="s">
        <v>5578</v>
      </c>
      <c r="I139" s="62" t="s">
        <v>6380</v>
      </c>
      <c r="J139" s="62"/>
      <c r="K139" s="62" t="s">
        <v>1624</v>
      </c>
      <c r="L139" s="62" t="s">
        <v>6380</v>
      </c>
      <c r="M139" s="62" t="s">
        <v>1624</v>
      </c>
      <c r="N139" s="62" t="s">
        <v>6380</v>
      </c>
      <c r="O139" s="62" t="s">
        <v>1624</v>
      </c>
      <c r="P139" s="63"/>
      <c r="Q139" s="63" t="s">
        <v>678</v>
      </c>
      <c r="R139" s="63"/>
      <c r="S139" s="63" t="s">
        <v>716</v>
      </c>
      <c r="T139" s="63" t="s">
        <v>4836</v>
      </c>
      <c r="U139" s="63" t="s">
        <v>4836</v>
      </c>
      <c r="V139" s="62" t="s">
        <v>4755</v>
      </c>
      <c r="W139" s="62" t="s">
        <v>4755</v>
      </c>
      <c r="X139" s="63" t="s">
        <v>4686</v>
      </c>
      <c r="Y139" s="63" t="s">
        <v>4686</v>
      </c>
      <c r="Z139" s="63" t="s">
        <v>1728</v>
      </c>
      <c r="AA139" s="63" t="s">
        <v>1728</v>
      </c>
      <c r="AB139" s="63" t="s">
        <v>1728</v>
      </c>
      <c r="AC139" s="63" t="s">
        <v>2316</v>
      </c>
      <c r="AD139" s="63" t="s">
        <v>2316</v>
      </c>
      <c r="AE139" s="63" t="s">
        <v>2316</v>
      </c>
      <c r="AF139" s="63" t="s">
        <v>1965</v>
      </c>
      <c r="AG139" s="63"/>
      <c r="AH139" s="63"/>
      <c r="AI139" s="200"/>
      <c r="AJ139" s="63" t="s">
        <v>3916</v>
      </c>
      <c r="AK139" s="63" t="s">
        <v>3916</v>
      </c>
      <c r="AL139" s="62" t="s">
        <v>6252</v>
      </c>
      <c r="AM139" s="63" t="s">
        <v>5304</v>
      </c>
      <c r="AN139" s="200"/>
      <c r="AO139" s="63" t="s">
        <v>6938</v>
      </c>
      <c r="AP139" s="63" t="s">
        <v>5867</v>
      </c>
      <c r="AQ139" s="63" t="s">
        <v>5436</v>
      </c>
      <c r="AR139" s="63" t="s">
        <v>7035</v>
      </c>
      <c r="AS139" s="63"/>
      <c r="AT139" s="63"/>
      <c r="AU139" s="63" t="s">
        <v>1539</v>
      </c>
      <c r="AV139" s="63" t="s">
        <v>1539</v>
      </c>
      <c r="AW139" s="63" t="s">
        <v>1256</v>
      </c>
      <c r="AX139" s="63" t="s">
        <v>1256</v>
      </c>
      <c r="AY139" s="63" t="s">
        <v>1256</v>
      </c>
      <c r="AZ139" s="63" t="s">
        <v>1256</v>
      </c>
      <c r="BA139" s="63" t="s">
        <v>1256</v>
      </c>
      <c r="BB139" s="63" t="s">
        <v>1256</v>
      </c>
      <c r="BC139" s="63" t="s">
        <v>1256</v>
      </c>
      <c r="BD139" s="63" t="s">
        <v>1256</v>
      </c>
      <c r="BE139" s="62"/>
      <c r="BF139" s="62" t="s">
        <v>759</v>
      </c>
      <c r="BG139" s="63" t="s">
        <v>4284</v>
      </c>
      <c r="BH139" s="62"/>
      <c r="BI139" s="62" t="s">
        <v>787</v>
      </c>
      <c r="BJ139" s="62" t="s">
        <v>787</v>
      </c>
      <c r="BK139" s="62" t="s">
        <v>4284</v>
      </c>
      <c r="BL139" s="63" t="s">
        <v>4284</v>
      </c>
      <c r="BM139" s="63" t="s">
        <v>4284</v>
      </c>
      <c r="BN139" s="62"/>
      <c r="BO139" s="63" t="s">
        <v>4284</v>
      </c>
      <c r="BP139" s="62" t="s">
        <v>836</v>
      </c>
      <c r="BQ139" s="62" t="s">
        <v>836</v>
      </c>
      <c r="BR139" s="62" t="s">
        <v>4284</v>
      </c>
      <c r="BS139" s="63" t="s">
        <v>4284</v>
      </c>
      <c r="BT139" s="62" t="s">
        <v>892</v>
      </c>
      <c r="BU139" s="62" t="s">
        <v>892</v>
      </c>
      <c r="BV139" s="62" t="s">
        <v>4284</v>
      </c>
      <c r="BW139" s="63" t="s">
        <v>4284</v>
      </c>
      <c r="BX139" s="63" t="s">
        <v>7280</v>
      </c>
      <c r="BY139" s="63" t="s">
        <v>5375</v>
      </c>
      <c r="BZ139" s="63" t="s">
        <v>4030</v>
      </c>
      <c r="CA139" s="63" t="s">
        <v>7340</v>
      </c>
      <c r="CB139" s="63" t="s">
        <v>4030</v>
      </c>
      <c r="CC139" s="63" t="s">
        <v>7262</v>
      </c>
      <c r="CD139" s="63" t="s">
        <v>4028</v>
      </c>
      <c r="CE139" s="62"/>
      <c r="CF139" s="64" t="s">
        <v>5122</v>
      </c>
      <c r="CG139" s="64" t="s">
        <v>5122</v>
      </c>
      <c r="CH139" s="64"/>
      <c r="CI139" s="64"/>
      <c r="CJ139" s="64"/>
      <c r="CK139" s="64" t="s">
        <v>5012</v>
      </c>
      <c r="CL139" s="64" t="s">
        <v>5012</v>
      </c>
      <c r="CM139" s="64" t="s">
        <v>5012</v>
      </c>
      <c r="CN139" s="63" t="s">
        <v>8026</v>
      </c>
      <c r="CO139" s="63" t="s">
        <v>8026</v>
      </c>
      <c r="CP139" s="64" t="s">
        <v>1564</v>
      </c>
      <c r="CQ139" s="64" t="s">
        <v>1564</v>
      </c>
      <c r="CR139" s="64" t="s">
        <v>1564</v>
      </c>
      <c r="CS139" s="64"/>
      <c r="CT139" s="64" t="s">
        <v>945</v>
      </c>
      <c r="CU139" s="64" t="s">
        <v>945</v>
      </c>
      <c r="CV139" s="64" t="s">
        <v>3838</v>
      </c>
      <c r="CW139" s="65"/>
      <c r="CX139" s="64" t="s">
        <v>945</v>
      </c>
      <c r="CY139" s="64" t="s">
        <v>945</v>
      </c>
      <c r="CZ139" s="64" t="s">
        <v>3838</v>
      </c>
      <c r="DA139" s="62" t="s">
        <v>1437</v>
      </c>
      <c r="DB139" s="62"/>
      <c r="DC139" s="62" t="s">
        <v>1437</v>
      </c>
      <c r="DD139" s="62"/>
      <c r="DE139" s="62" t="s">
        <v>1437</v>
      </c>
      <c r="DF139" s="62" t="s">
        <v>1437</v>
      </c>
      <c r="DG139" s="62" t="s">
        <v>1437</v>
      </c>
      <c r="DH139" s="62" t="s">
        <v>1437</v>
      </c>
      <c r="DI139" s="62" t="s">
        <v>1504</v>
      </c>
      <c r="DJ139" s="62" t="s">
        <v>1504</v>
      </c>
      <c r="DK139" s="62" t="s">
        <v>1504</v>
      </c>
      <c r="DL139" s="62" t="s">
        <v>3512</v>
      </c>
      <c r="DM139" s="62" t="s">
        <v>2192</v>
      </c>
      <c r="DN139" s="62" t="s">
        <v>3512</v>
      </c>
      <c r="DO139" s="62" t="s">
        <v>2651</v>
      </c>
      <c r="DP139" s="62" t="s">
        <v>2651</v>
      </c>
      <c r="DQ139" s="62" t="s">
        <v>3142</v>
      </c>
      <c r="DR139" s="62"/>
      <c r="DS139" s="62"/>
      <c r="DT139" s="62"/>
      <c r="DU139" s="62"/>
      <c r="DV139" s="62" t="s">
        <v>997</v>
      </c>
      <c r="DW139" s="62" t="s">
        <v>997</v>
      </c>
      <c r="DX139" s="62" t="s">
        <v>997</v>
      </c>
      <c r="DY139" s="62" t="s">
        <v>997</v>
      </c>
      <c r="DZ139" s="62" t="s">
        <v>997</v>
      </c>
      <c r="EA139" s="62" t="s">
        <v>997</v>
      </c>
      <c r="EB139" s="62" t="s">
        <v>997</v>
      </c>
      <c r="EC139" s="62" t="s">
        <v>997</v>
      </c>
      <c r="ED139" s="62" t="s">
        <v>997</v>
      </c>
      <c r="EE139" s="62" t="s">
        <v>997</v>
      </c>
      <c r="EF139" s="62" t="s">
        <v>997</v>
      </c>
      <c r="EG139" s="62" t="s">
        <v>997</v>
      </c>
      <c r="EH139" s="62" t="s">
        <v>6037</v>
      </c>
      <c r="EI139" s="62" t="s">
        <v>6037</v>
      </c>
      <c r="EJ139" s="62" t="s">
        <v>6037</v>
      </c>
      <c r="EK139" s="62" t="s">
        <v>6037</v>
      </c>
      <c r="EL139" s="62" t="s">
        <v>6037</v>
      </c>
      <c r="EM139" s="62" t="s">
        <v>6037</v>
      </c>
      <c r="EN139" s="62" t="s">
        <v>6037</v>
      </c>
      <c r="EO139" s="62" t="s">
        <v>6037</v>
      </c>
      <c r="EP139" s="66" t="s">
        <v>8134</v>
      </c>
      <c r="EQ139" s="66" t="s">
        <v>2262</v>
      </c>
      <c r="ER139" s="66" t="s">
        <v>8134</v>
      </c>
      <c r="ES139" s="66" t="s">
        <v>2262</v>
      </c>
      <c r="ET139" s="66" t="s">
        <v>2262</v>
      </c>
      <c r="EU139" s="66" t="s">
        <v>2262</v>
      </c>
      <c r="EV139" s="66" t="s">
        <v>4363</v>
      </c>
      <c r="EW139" s="66" t="s">
        <v>4363</v>
      </c>
      <c r="EX139" s="66" t="s">
        <v>4363</v>
      </c>
      <c r="EY139" s="66" t="s">
        <v>4363</v>
      </c>
      <c r="EZ139" s="62" t="s">
        <v>594</v>
      </c>
      <c r="FA139" s="62" t="s">
        <v>593</v>
      </c>
      <c r="FB139" s="62" t="s">
        <v>3710</v>
      </c>
      <c r="FC139" s="62" t="s">
        <v>3710</v>
      </c>
      <c r="FD139" s="66" t="s">
        <v>2424</v>
      </c>
      <c r="FE139" s="66" t="s">
        <v>2424</v>
      </c>
      <c r="FF139" s="66" t="s">
        <v>4465</v>
      </c>
      <c r="FG139" s="63" t="s">
        <v>3594</v>
      </c>
      <c r="FH139" s="62"/>
      <c r="FI139" s="63" t="s">
        <v>3594</v>
      </c>
      <c r="FJ139" s="62" t="s">
        <v>442</v>
      </c>
      <c r="FK139" s="62" t="s">
        <v>2544</v>
      </c>
      <c r="FL139" s="63"/>
      <c r="FM139" s="63" t="s">
        <v>2511</v>
      </c>
      <c r="FN139" s="63" t="s">
        <v>2511</v>
      </c>
      <c r="FO139" s="63" t="s">
        <v>2511</v>
      </c>
      <c r="FP139" s="63" t="s">
        <v>2511</v>
      </c>
      <c r="FQ139" s="63" t="s">
        <v>2511</v>
      </c>
      <c r="FR139" s="63" t="s">
        <v>2511</v>
      </c>
      <c r="FS139" s="63" t="s">
        <v>3997</v>
      </c>
      <c r="FT139" s="63" t="s">
        <v>2655</v>
      </c>
      <c r="FU139" s="63" t="s">
        <v>2653</v>
      </c>
      <c r="FV139" s="63" t="s">
        <v>2656</v>
      </c>
      <c r="FW139" s="62"/>
      <c r="FX139" s="62" t="s">
        <v>1539</v>
      </c>
      <c r="FY139" s="62" t="s">
        <v>1539</v>
      </c>
      <c r="FZ139" s="62" t="s">
        <v>2712</v>
      </c>
      <c r="GA139" s="62" t="s">
        <v>1313</v>
      </c>
      <c r="GB139" s="62" t="s">
        <v>1097</v>
      </c>
      <c r="GC139" s="62" t="s">
        <v>1097</v>
      </c>
      <c r="GD139" s="62" t="s">
        <v>4508</v>
      </c>
      <c r="GE139" s="62" t="s">
        <v>4508</v>
      </c>
      <c r="GF139" s="62" t="s">
        <v>4508</v>
      </c>
      <c r="GG139" s="62" t="s">
        <v>4508</v>
      </c>
      <c r="GH139" s="62" t="s">
        <v>5204</v>
      </c>
      <c r="GI139" s="62" t="s">
        <v>5204</v>
      </c>
      <c r="GJ139" s="62"/>
      <c r="GK139" s="62"/>
      <c r="GL139" s="62" t="s">
        <v>1351</v>
      </c>
      <c r="GM139" s="62" t="s">
        <v>1351</v>
      </c>
      <c r="GN139" s="62" t="s">
        <v>1351</v>
      </c>
      <c r="GO139" s="62"/>
      <c r="GP139" s="62" t="s">
        <v>1658</v>
      </c>
      <c r="GQ139" s="62" t="s">
        <v>1272</v>
      </c>
      <c r="GR139" s="62"/>
      <c r="GS139" s="62"/>
      <c r="GT139" s="62" t="s">
        <v>1138</v>
      </c>
      <c r="GU139" s="62" t="s">
        <v>1138</v>
      </c>
      <c r="GV139" s="62" t="s">
        <v>1138</v>
      </c>
      <c r="GW139" s="62" t="s">
        <v>1138</v>
      </c>
      <c r="GX139" s="62" t="s">
        <v>3437</v>
      </c>
      <c r="GY139" s="62" t="s">
        <v>3437</v>
      </c>
      <c r="GZ139" s="62" t="s">
        <v>5662</v>
      </c>
      <c r="HA139" s="67"/>
      <c r="HB139" s="67"/>
      <c r="HC139" s="62" t="s">
        <v>1138</v>
      </c>
      <c r="HD139" s="62" t="s">
        <v>1138</v>
      </c>
      <c r="HE139" s="62" t="s">
        <v>1138</v>
      </c>
      <c r="HF139" s="62" t="s">
        <v>1138</v>
      </c>
      <c r="HG139" s="62" t="s">
        <v>5953</v>
      </c>
      <c r="HH139" s="62" t="s">
        <v>5953</v>
      </c>
      <c r="HI139" s="62" t="s">
        <v>3248</v>
      </c>
      <c r="HJ139" s="62" t="s">
        <v>3248</v>
      </c>
      <c r="HK139" s="62" t="s">
        <v>519</v>
      </c>
      <c r="HL139" s="62" t="s">
        <v>519</v>
      </c>
      <c r="HM139" s="62" t="s">
        <v>3273</v>
      </c>
    </row>
    <row r="140" spans="1:221" s="30" customFormat="1" ht="22.5" customHeight="1">
      <c r="A140" s="9" t="s">
        <v>1878</v>
      </c>
      <c r="B140" s="9"/>
      <c r="C140" s="47" t="s">
        <v>25</v>
      </c>
      <c r="D140" s="47" t="s">
        <v>25</v>
      </c>
      <c r="E140" s="47" t="s">
        <v>5130</v>
      </c>
      <c r="F140" s="47" t="s">
        <v>6289</v>
      </c>
      <c r="G140" s="47" t="s">
        <v>5130</v>
      </c>
      <c r="H140" s="47" t="s">
        <v>25</v>
      </c>
      <c r="I140" s="47" t="s">
        <v>5130</v>
      </c>
      <c r="J140" s="127"/>
      <c r="K140" s="42" t="s">
        <v>25</v>
      </c>
      <c r="L140" s="47" t="s">
        <v>5130</v>
      </c>
      <c r="M140" s="42" t="s">
        <v>25</v>
      </c>
      <c r="N140" s="47" t="s">
        <v>5130</v>
      </c>
      <c r="O140" s="42" t="s">
        <v>25</v>
      </c>
      <c r="P140" s="116"/>
      <c r="Q140" s="42" t="s">
        <v>25</v>
      </c>
      <c r="R140" s="127"/>
      <c r="S140" s="42" t="s">
        <v>25</v>
      </c>
      <c r="T140" s="42" t="s">
        <v>25</v>
      </c>
      <c r="U140" s="47" t="s">
        <v>5130</v>
      </c>
      <c r="V140" s="42" t="s">
        <v>25</v>
      </c>
      <c r="W140" s="47" t="s">
        <v>5130</v>
      </c>
      <c r="X140" s="42" t="s">
        <v>25</v>
      </c>
      <c r="Y140" s="42" t="s">
        <v>5130</v>
      </c>
      <c r="Z140" s="127"/>
      <c r="AA140" s="127"/>
      <c r="AB140" s="127"/>
      <c r="AC140" s="42" t="s">
        <v>25</v>
      </c>
      <c r="AD140" s="42" t="s">
        <v>25</v>
      </c>
      <c r="AE140" s="42" t="s">
        <v>25</v>
      </c>
      <c r="AF140" s="42" t="s">
        <v>25</v>
      </c>
      <c r="AG140" s="42" t="s">
        <v>25</v>
      </c>
      <c r="AH140" s="42" t="s">
        <v>25</v>
      </c>
      <c r="AI140" s="42" t="s">
        <v>4590</v>
      </c>
      <c r="AJ140" s="42" t="s">
        <v>25</v>
      </c>
      <c r="AK140" s="42" t="s">
        <v>25</v>
      </c>
      <c r="AL140" s="47" t="s">
        <v>6289</v>
      </c>
      <c r="AM140" s="42" t="s">
        <v>67</v>
      </c>
      <c r="AN140" s="42" t="s">
        <v>67</v>
      </c>
      <c r="AO140" s="42" t="s">
        <v>6940</v>
      </c>
      <c r="AP140" s="42" t="s">
        <v>67</v>
      </c>
      <c r="AQ140" s="42" t="s">
        <v>4590</v>
      </c>
      <c r="AR140" s="42" t="s">
        <v>25</v>
      </c>
      <c r="AS140" s="42" t="s">
        <v>25</v>
      </c>
      <c r="AT140" s="42" t="s">
        <v>25</v>
      </c>
      <c r="AU140" s="42" t="s">
        <v>25</v>
      </c>
      <c r="AV140" s="42" t="s">
        <v>25</v>
      </c>
      <c r="AW140" s="42" t="s">
        <v>25</v>
      </c>
      <c r="AX140" s="42" t="s">
        <v>25</v>
      </c>
      <c r="AY140" s="42" t="s">
        <v>25</v>
      </c>
      <c r="AZ140" s="42" t="s">
        <v>25</v>
      </c>
      <c r="BA140" s="42" t="s">
        <v>25</v>
      </c>
      <c r="BB140" s="42" t="s">
        <v>25</v>
      </c>
      <c r="BC140" s="42" t="s">
        <v>25</v>
      </c>
      <c r="BD140" s="42" t="s">
        <v>25</v>
      </c>
      <c r="BE140" s="127"/>
      <c r="BF140" s="42" t="s">
        <v>25</v>
      </c>
      <c r="BG140" s="42" t="s">
        <v>25</v>
      </c>
      <c r="BH140" s="127"/>
      <c r="BI140" s="42" t="s">
        <v>25</v>
      </c>
      <c r="BJ140" s="42" t="s">
        <v>25</v>
      </c>
      <c r="BK140" s="42" t="s">
        <v>25</v>
      </c>
      <c r="BL140" s="42" t="s">
        <v>25</v>
      </c>
      <c r="BM140" s="42" t="s">
        <v>7167</v>
      </c>
      <c r="BN140" s="127"/>
      <c r="BO140" s="42" t="s">
        <v>25</v>
      </c>
      <c r="BP140" s="42" t="s">
        <v>25</v>
      </c>
      <c r="BQ140" s="42" t="s">
        <v>25</v>
      </c>
      <c r="BR140" s="42" t="s">
        <v>25</v>
      </c>
      <c r="BS140" s="42" t="s">
        <v>25</v>
      </c>
      <c r="BT140" s="42" t="s">
        <v>25</v>
      </c>
      <c r="BU140" s="42" t="s">
        <v>25</v>
      </c>
      <c r="BV140" s="42" t="s">
        <v>4869</v>
      </c>
      <c r="BW140" s="42" t="s">
        <v>4635</v>
      </c>
      <c r="BX140" s="42" t="s">
        <v>67</v>
      </c>
      <c r="BY140" s="42" t="s">
        <v>67</v>
      </c>
      <c r="BZ140" s="42" t="s">
        <v>67</v>
      </c>
      <c r="CA140" s="42" t="s">
        <v>7341</v>
      </c>
      <c r="CB140" s="42" t="s">
        <v>67</v>
      </c>
      <c r="CC140" s="42" t="s">
        <v>25</v>
      </c>
      <c r="CD140" s="42" t="s">
        <v>25</v>
      </c>
      <c r="CE140" s="127"/>
      <c r="CF140" s="42" t="s">
        <v>25</v>
      </c>
      <c r="CG140" s="42" t="s">
        <v>25</v>
      </c>
      <c r="CH140" s="133"/>
      <c r="CI140" s="129"/>
      <c r="CJ140" s="129"/>
      <c r="CK140" s="42" t="s">
        <v>25</v>
      </c>
      <c r="CL140" s="42" t="s">
        <v>25</v>
      </c>
      <c r="CM140" s="42" t="s">
        <v>25</v>
      </c>
      <c r="CN140" s="42" t="s">
        <v>25</v>
      </c>
      <c r="CO140" s="42" t="s">
        <v>25</v>
      </c>
      <c r="CP140" s="42" t="s">
        <v>25</v>
      </c>
      <c r="CQ140" s="42" t="s">
        <v>25</v>
      </c>
      <c r="CR140" s="42" t="s">
        <v>25</v>
      </c>
      <c r="CS140" s="133"/>
      <c r="CT140" s="42" t="s">
        <v>25</v>
      </c>
      <c r="CU140" s="42" t="s">
        <v>25</v>
      </c>
      <c r="CV140" s="42" t="s">
        <v>25</v>
      </c>
      <c r="CW140" s="129"/>
      <c r="CX140" s="42" t="s">
        <v>25</v>
      </c>
      <c r="CY140" s="42" t="s">
        <v>25</v>
      </c>
      <c r="CZ140" s="42" t="s">
        <v>25</v>
      </c>
      <c r="DA140" s="42" t="s">
        <v>25</v>
      </c>
      <c r="DB140" s="127"/>
      <c r="DC140" s="42" t="s">
        <v>25</v>
      </c>
      <c r="DD140" s="127"/>
      <c r="DE140" s="42" t="s">
        <v>2141</v>
      </c>
      <c r="DF140" s="42" t="s">
        <v>4532</v>
      </c>
      <c r="DG140" s="42" t="s">
        <v>2141</v>
      </c>
      <c r="DH140" s="42" t="s">
        <v>4532</v>
      </c>
      <c r="DI140" s="127"/>
      <c r="DJ140" s="127"/>
      <c r="DK140" s="127"/>
      <c r="DL140" s="42" t="s">
        <v>25</v>
      </c>
      <c r="DM140" s="42" t="s">
        <v>25</v>
      </c>
      <c r="DN140" s="42" t="s">
        <v>25</v>
      </c>
      <c r="DO140" s="42" t="s">
        <v>25</v>
      </c>
      <c r="DP140" s="42" t="s">
        <v>25</v>
      </c>
      <c r="DQ140" s="47" t="s">
        <v>25</v>
      </c>
      <c r="DR140" s="127"/>
      <c r="DS140" s="127"/>
      <c r="DT140" s="127"/>
      <c r="DU140" s="127"/>
      <c r="DV140" s="42" t="s">
        <v>25</v>
      </c>
      <c r="DW140" s="42" t="s">
        <v>25</v>
      </c>
      <c r="DX140" s="42" t="s">
        <v>25</v>
      </c>
      <c r="DY140" s="42" t="s">
        <v>25</v>
      </c>
      <c r="DZ140" s="42" t="s">
        <v>67</v>
      </c>
      <c r="EA140" s="42" t="s">
        <v>67</v>
      </c>
      <c r="EB140" s="42" t="s">
        <v>67</v>
      </c>
      <c r="EC140" s="42" t="s">
        <v>67</v>
      </c>
      <c r="ED140" s="42" t="s">
        <v>67</v>
      </c>
      <c r="EE140" s="42" t="s">
        <v>67</v>
      </c>
      <c r="EF140" s="42" t="s">
        <v>67</v>
      </c>
      <c r="EG140" s="42" t="s">
        <v>67</v>
      </c>
      <c r="EH140" s="42" t="s">
        <v>25</v>
      </c>
      <c r="EI140" s="42" t="s">
        <v>67</v>
      </c>
      <c r="EJ140" s="42" t="s">
        <v>67</v>
      </c>
      <c r="EK140" s="42" t="s">
        <v>67</v>
      </c>
      <c r="EL140" s="42" t="s">
        <v>67</v>
      </c>
      <c r="EM140" s="42" t="s">
        <v>67</v>
      </c>
      <c r="EN140" s="42" t="s">
        <v>25</v>
      </c>
      <c r="EO140" s="42" t="s">
        <v>67</v>
      </c>
      <c r="EP140" s="42" t="s">
        <v>25</v>
      </c>
      <c r="EQ140" s="42" t="s">
        <v>25</v>
      </c>
      <c r="ER140" s="42" t="s">
        <v>25</v>
      </c>
      <c r="ES140" s="42" t="s">
        <v>25</v>
      </c>
      <c r="ET140" s="47" t="s">
        <v>25</v>
      </c>
      <c r="EU140" s="47" t="s">
        <v>25</v>
      </c>
      <c r="EV140" s="42" t="s">
        <v>25</v>
      </c>
      <c r="EW140" s="42" t="s">
        <v>25</v>
      </c>
      <c r="EX140" s="47" t="s">
        <v>25</v>
      </c>
      <c r="EY140" s="47" t="s">
        <v>25</v>
      </c>
      <c r="EZ140" s="42" t="s">
        <v>67</v>
      </c>
      <c r="FA140" s="42" t="s">
        <v>25</v>
      </c>
      <c r="FB140" s="42" t="s">
        <v>67</v>
      </c>
      <c r="FC140" s="42" t="s">
        <v>25</v>
      </c>
      <c r="FD140" s="42" t="s">
        <v>2431</v>
      </c>
      <c r="FE140" s="42" t="s">
        <v>2431</v>
      </c>
      <c r="FF140" s="42" t="s">
        <v>2431</v>
      </c>
      <c r="FG140" s="42" t="s">
        <v>25</v>
      </c>
      <c r="FH140" s="115"/>
      <c r="FI140" s="42" t="s">
        <v>25</v>
      </c>
      <c r="FJ140" s="127"/>
      <c r="FK140" s="42" t="s">
        <v>25</v>
      </c>
      <c r="FL140" s="127"/>
      <c r="FM140" s="42" t="s">
        <v>25</v>
      </c>
      <c r="FN140" s="42" t="s">
        <v>25</v>
      </c>
      <c r="FO140" s="42" t="s">
        <v>25</v>
      </c>
      <c r="FP140" s="42" t="s">
        <v>25</v>
      </c>
      <c r="FQ140" s="42" t="s">
        <v>25</v>
      </c>
      <c r="FR140" s="42" t="s">
        <v>25</v>
      </c>
      <c r="FS140" s="42" t="s">
        <v>25</v>
      </c>
      <c r="FT140" s="42" t="s">
        <v>25</v>
      </c>
      <c r="FU140" s="42" t="s">
        <v>25</v>
      </c>
      <c r="FV140" s="42" t="s">
        <v>25</v>
      </c>
      <c r="FW140" s="127"/>
      <c r="FX140" s="47" t="s">
        <v>25</v>
      </c>
      <c r="FY140" s="42" t="s">
        <v>2686</v>
      </c>
      <c r="FZ140" s="42" t="s">
        <v>2714</v>
      </c>
      <c r="GA140" s="127"/>
      <c r="GB140" s="42" t="s">
        <v>25</v>
      </c>
      <c r="GC140" s="42" t="s">
        <v>25</v>
      </c>
      <c r="GD140" s="42" t="s">
        <v>25</v>
      </c>
      <c r="GE140" s="42" t="s">
        <v>25</v>
      </c>
      <c r="GF140" s="42" t="s">
        <v>25</v>
      </c>
      <c r="GG140" s="42" t="s">
        <v>25</v>
      </c>
      <c r="GH140" s="42" t="s">
        <v>25</v>
      </c>
      <c r="GI140" s="42" t="s">
        <v>25</v>
      </c>
      <c r="GJ140" s="127"/>
      <c r="GK140" s="127"/>
      <c r="GL140" s="42" t="s">
        <v>67</v>
      </c>
      <c r="GM140" s="42" t="s">
        <v>25</v>
      </c>
      <c r="GN140" s="42" t="s">
        <v>25</v>
      </c>
      <c r="GO140" s="127"/>
      <c r="GP140" s="42" t="s">
        <v>25</v>
      </c>
      <c r="GQ140" s="42" t="s">
        <v>25</v>
      </c>
      <c r="GR140" s="127"/>
      <c r="GS140" s="127"/>
      <c r="GT140" s="42" t="s">
        <v>2978</v>
      </c>
      <c r="GU140" s="42" t="s">
        <v>25</v>
      </c>
      <c r="GV140" s="42" t="s">
        <v>2978</v>
      </c>
      <c r="GW140" s="42" t="s">
        <v>2978</v>
      </c>
      <c r="GX140" s="47" t="s">
        <v>25</v>
      </c>
      <c r="GY140" s="47" t="s">
        <v>25</v>
      </c>
      <c r="GZ140" s="47" t="s">
        <v>25</v>
      </c>
      <c r="HA140" s="127"/>
      <c r="HB140" s="127"/>
      <c r="HC140" s="42" t="s">
        <v>25</v>
      </c>
      <c r="HD140" s="42" t="s">
        <v>25</v>
      </c>
      <c r="HE140" s="42" t="s">
        <v>4604</v>
      </c>
      <c r="HF140" s="42" t="s">
        <v>4604</v>
      </c>
      <c r="HG140" s="47" t="s">
        <v>5130</v>
      </c>
      <c r="HH140" s="42" t="s">
        <v>5968</v>
      </c>
      <c r="HI140" s="43" t="s">
        <v>25</v>
      </c>
      <c r="HJ140" s="43" t="s">
        <v>25</v>
      </c>
      <c r="HK140" s="116"/>
      <c r="HL140" s="42" t="s">
        <v>25</v>
      </c>
      <c r="HM140" s="42" t="s">
        <v>25</v>
      </c>
    </row>
    <row r="141" spans="1:221" ht="11.25" customHeight="1">
      <c r="A141" s="86" t="s">
        <v>435</v>
      </c>
      <c r="B141" s="86"/>
      <c r="C141" s="62" t="s">
        <v>5580</v>
      </c>
      <c r="D141" s="62" t="s">
        <v>5579</v>
      </c>
      <c r="E141" s="62" t="s">
        <v>6191</v>
      </c>
      <c r="F141" s="62" t="s">
        <v>6253</v>
      </c>
      <c r="G141" s="62" t="s">
        <v>6253</v>
      </c>
      <c r="H141" s="62" t="s">
        <v>5579</v>
      </c>
      <c r="I141" s="62" t="s">
        <v>6380</v>
      </c>
      <c r="J141" s="62"/>
      <c r="K141" s="62" t="s">
        <v>25</v>
      </c>
      <c r="L141" s="62" t="s">
        <v>6380</v>
      </c>
      <c r="M141" s="62" t="s">
        <v>1624</v>
      </c>
      <c r="N141" s="62" t="s">
        <v>6380</v>
      </c>
      <c r="O141" s="62" t="s">
        <v>1624</v>
      </c>
      <c r="P141" s="63"/>
      <c r="Q141" s="63" t="s">
        <v>25</v>
      </c>
      <c r="R141" s="63"/>
      <c r="S141" s="63" t="s">
        <v>25</v>
      </c>
      <c r="T141" s="63" t="s">
        <v>4836</v>
      </c>
      <c r="U141" s="63" t="s">
        <v>4836</v>
      </c>
      <c r="V141" s="62" t="s">
        <v>4755</v>
      </c>
      <c r="W141" s="62" t="s">
        <v>4755</v>
      </c>
      <c r="X141" s="63" t="s">
        <v>4686</v>
      </c>
      <c r="Y141" s="63" t="s">
        <v>4686</v>
      </c>
      <c r="Z141" s="63"/>
      <c r="AA141" s="63"/>
      <c r="AB141" s="63"/>
      <c r="AC141" s="63" t="s">
        <v>2316</v>
      </c>
      <c r="AD141" s="63" t="s">
        <v>2316</v>
      </c>
      <c r="AE141" s="63" t="s">
        <v>2316</v>
      </c>
      <c r="AF141" s="63" t="s">
        <v>25</v>
      </c>
      <c r="AG141" s="63" t="s">
        <v>25</v>
      </c>
      <c r="AH141" s="63" t="s">
        <v>25</v>
      </c>
      <c r="AI141" s="200"/>
      <c r="AJ141" s="63" t="s">
        <v>3916</v>
      </c>
      <c r="AK141" s="63" t="s">
        <v>3916</v>
      </c>
      <c r="AL141" s="62" t="s">
        <v>6253</v>
      </c>
      <c r="AM141" s="63" t="s">
        <v>5305</v>
      </c>
      <c r="AN141" s="63" t="s">
        <v>5825</v>
      </c>
      <c r="AO141" s="63" t="s">
        <v>6939</v>
      </c>
      <c r="AP141" s="63" t="s">
        <v>5867</v>
      </c>
      <c r="AQ141" s="63"/>
      <c r="AR141" s="63" t="s">
        <v>25</v>
      </c>
      <c r="AS141" s="63"/>
      <c r="AT141" s="63"/>
      <c r="AU141" s="63" t="s">
        <v>1539</v>
      </c>
      <c r="AV141" s="63" t="s">
        <v>1539</v>
      </c>
      <c r="AW141" s="63" t="s">
        <v>1256</v>
      </c>
      <c r="AX141" s="63" t="s">
        <v>1256</v>
      </c>
      <c r="AY141" s="63" t="s">
        <v>25</v>
      </c>
      <c r="AZ141" s="63" t="s">
        <v>25</v>
      </c>
      <c r="BA141" s="63" t="s">
        <v>25</v>
      </c>
      <c r="BB141" s="63" t="s">
        <v>1256</v>
      </c>
      <c r="BC141" s="63" t="s">
        <v>1256</v>
      </c>
      <c r="BD141" s="63" t="s">
        <v>1256</v>
      </c>
      <c r="BE141" s="62"/>
      <c r="BF141" s="62" t="s">
        <v>759</v>
      </c>
      <c r="BG141" s="63" t="s">
        <v>4284</v>
      </c>
      <c r="BH141" s="62"/>
      <c r="BI141" s="62" t="s">
        <v>787</v>
      </c>
      <c r="BJ141" s="62" t="s">
        <v>787</v>
      </c>
      <c r="BK141" s="62" t="s">
        <v>4284</v>
      </c>
      <c r="BL141" s="63" t="s">
        <v>4284</v>
      </c>
      <c r="BM141" s="63" t="s">
        <v>4289</v>
      </c>
      <c r="BN141" s="62"/>
      <c r="BO141" s="63" t="s">
        <v>4284</v>
      </c>
      <c r="BP141" s="62" t="s">
        <v>836</v>
      </c>
      <c r="BQ141" s="62" t="s">
        <v>836</v>
      </c>
      <c r="BR141" s="62" t="s">
        <v>4284</v>
      </c>
      <c r="BS141" s="63" t="s">
        <v>4284</v>
      </c>
      <c r="BT141" s="62" t="s">
        <v>892</v>
      </c>
      <c r="BU141" s="62" t="s">
        <v>892</v>
      </c>
      <c r="BV141" s="62" t="s">
        <v>4289</v>
      </c>
      <c r="BW141" s="63" t="s">
        <v>4289</v>
      </c>
      <c r="BX141" s="63" t="s">
        <v>7280</v>
      </c>
      <c r="BY141" s="63" t="s">
        <v>5375</v>
      </c>
      <c r="BZ141" s="63" t="s">
        <v>4030</v>
      </c>
      <c r="CA141" s="63" t="s">
        <v>7340</v>
      </c>
      <c r="CB141" s="63" t="s">
        <v>4030</v>
      </c>
      <c r="CC141" s="63" t="s">
        <v>7262</v>
      </c>
      <c r="CD141" s="63" t="s">
        <v>4028</v>
      </c>
      <c r="CE141" s="62"/>
      <c r="CF141" s="64" t="s">
        <v>5122</v>
      </c>
      <c r="CG141" s="64" t="s">
        <v>5122</v>
      </c>
      <c r="CH141" s="64"/>
      <c r="CI141" s="64"/>
      <c r="CJ141" s="64"/>
      <c r="CK141" s="64" t="s">
        <v>5012</v>
      </c>
      <c r="CL141" s="64" t="s">
        <v>5012</v>
      </c>
      <c r="CM141" s="64" t="s">
        <v>5012</v>
      </c>
      <c r="CN141" s="63" t="s">
        <v>8026</v>
      </c>
      <c r="CO141" s="63" t="s">
        <v>8026</v>
      </c>
      <c r="CP141" s="64" t="s">
        <v>25</v>
      </c>
      <c r="CQ141" s="64" t="s">
        <v>25</v>
      </c>
      <c r="CR141" s="64" t="s">
        <v>1564</v>
      </c>
      <c r="CS141" s="64"/>
      <c r="CT141" s="64" t="s">
        <v>945</v>
      </c>
      <c r="CU141" s="64" t="s">
        <v>945</v>
      </c>
      <c r="CV141" s="64" t="s">
        <v>3838</v>
      </c>
      <c r="CW141" s="65"/>
      <c r="CX141" s="64" t="s">
        <v>945</v>
      </c>
      <c r="CY141" s="64" t="s">
        <v>945</v>
      </c>
      <c r="CZ141" s="64" t="s">
        <v>3838</v>
      </c>
      <c r="DA141" s="62" t="s">
        <v>1437</v>
      </c>
      <c r="DB141" s="62"/>
      <c r="DC141" s="62" t="s">
        <v>1437</v>
      </c>
      <c r="DD141" s="62"/>
      <c r="DE141" s="62" t="s">
        <v>2140</v>
      </c>
      <c r="DF141" s="62" t="s">
        <v>2140</v>
      </c>
      <c r="DG141" s="62" t="s">
        <v>2140</v>
      </c>
      <c r="DH141" s="62" t="s">
        <v>2140</v>
      </c>
      <c r="DI141" s="62"/>
      <c r="DJ141" s="62"/>
      <c r="DK141" s="62"/>
      <c r="DL141" s="62" t="s">
        <v>3512</v>
      </c>
      <c r="DM141" s="62" t="s">
        <v>2192</v>
      </c>
      <c r="DN141" s="62" t="s">
        <v>3512</v>
      </c>
      <c r="DO141" s="62" t="s">
        <v>2651</v>
      </c>
      <c r="DP141" s="62" t="s">
        <v>2651</v>
      </c>
      <c r="DQ141" s="62" t="s">
        <v>3142</v>
      </c>
      <c r="DR141" s="62"/>
      <c r="DS141" s="62"/>
      <c r="DT141" s="62"/>
      <c r="DU141" s="62"/>
      <c r="DV141" s="62" t="s">
        <v>997</v>
      </c>
      <c r="DW141" s="62" t="s">
        <v>997</v>
      </c>
      <c r="DX141" s="62" t="s">
        <v>997</v>
      </c>
      <c r="DY141" s="62" t="s">
        <v>997</v>
      </c>
      <c r="DZ141" s="62" t="s">
        <v>985</v>
      </c>
      <c r="EA141" s="62" t="s">
        <v>985</v>
      </c>
      <c r="EB141" s="62" t="s">
        <v>985</v>
      </c>
      <c r="EC141" s="62" t="s">
        <v>985</v>
      </c>
      <c r="ED141" s="62" t="s">
        <v>985</v>
      </c>
      <c r="EE141" s="62" t="s">
        <v>985</v>
      </c>
      <c r="EF141" s="62" t="s">
        <v>985</v>
      </c>
      <c r="EG141" s="62" t="s">
        <v>985</v>
      </c>
      <c r="EH141" s="62" t="s">
        <v>25</v>
      </c>
      <c r="EI141" s="62" t="s">
        <v>6101</v>
      </c>
      <c r="EJ141" s="62" t="s">
        <v>6101</v>
      </c>
      <c r="EK141" s="62" t="s">
        <v>6101</v>
      </c>
      <c r="EL141" s="62" t="s">
        <v>6101</v>
      </c>
      <c r="EM141" s="62" t="s">
        <v>6101</v>
      </c>
      <c r="EN141" s="62" t="s">
        <v>25</v>
      </c>
      <c r="EO141" s="62" t="s">
        <v>6101</v>
      </c>
      <c r="EP141" s="66" t="s">
        <v>8135</v>
      </c>
      <c r="EQ141" s="66" t="s">
        <v>2262</v>
      </c>
      <c r="ER141" s="66" t="s">
        <v>8135</v>
      </c>
      <c r="ES141" s="66" t="s">
        <v>2262</v>
      </c>
      <c r="ET141" s="66" t="s">
        <v>2262</v>
      </c>
      <c r="EU141" s="66" t="s">
        <v>2262</v>
      </c>
      <c r="EV141" s="66" t="s">
        <v>4364</v>
      </c>
      <c r="EW141" s="66" t="s">
        <v>4364</v>
      </c>
      <c r="EX141" s="66" t="s">
        <v>4364</v>
      </c>
      <c r="EY141" s="66" t="s">
        <v>4364</v>
      </c>
      <c r="EZ141" s="62" t="s">
        <v>2270</v>
      </c>
      <c r="FA141" s="62" t="s">
        <v>593</v>
      </c>
      <c r="FB141" s="62" t="s">
        <v>3711</v>
      </c>
      <c r="FC141" s="62" t="s">
        <v>3710</v>
      </c>
      <c r="FD141" s="66" t="s">
        <v>2430</v>
      </c>
      <c r="FE141" s="66" t="s">
        <v>3078</v>
      </c>
      <c r="FF141" s="66" t="s">
        <v>4466</v>
      </c>
      <c r="FG141" s="63" t="s">
        <v>3594</v>
      </c>
      <c r="FH141" s="62"/>
      <c r="FI141" s="63" t="s">
        <v>3594</v>
      </c>
      <c r="FJ141" s="62"/>
      <c r="FK141" s="62" t="s">
        <v>2544</v>
      </c>
      <c r="FL141" s="63"/>
      <c r="FM141" s="63" t="s">
        <v>25</v>
      </c>
      <c r="FN141" s="63" t="s">
        <v>25</v>
      </c>
      <c r="FO141" s="63" t="s">
        <v>2511</v>
      </c>
      <c r="FP141" s="63" t="s">
        <v>2511</v>
      </c>
      <c r="FQ141" s="63" t="s">
        <v>2511</v>
      </c>
      <c r="FR141" s="63" t="s">
        <v>2511</v>
      </c>
      <c r="FS141" s="63" t="s">
        <v>3997</v>
      </c>
      <c r="FT141" s="63" t="s">
        <v>2655</v>
      </c>
      <c r="FU141" s="63" t="s">
        <v>2653</v>
      </c>
      <c r="FV141" s="63" t="s">
        <v>2656</v>
      </c>
      <c r="FW141" s="62"/>
      <c r="FX141" s="63" t="s">
        <v>25</v>
      </c>
      <c r="FY141" s="62" t="s">
        <v>1504</v>
      </c>
      <c r="FZ141" s="62" t="s">
        <v>2713</v>
      </c>
      <c r="GA141" s="62"/>
      <c r="GB141" s="62" t="s">
        <v>1097</v>
      </c>
      <c r="GC141" s="62" t="s">
        <v>1097</v>
      </c>
      <c r="GD141" s="62" t="s">
        <v>2860</v>
      </c>
      <c r="GE141" s="62" t="s">
        <v>2860</v>
      </c>
      <c r="GF141" s="62" t="s">
        <v>2860</v>
      </c>
      <c r="GG141" s="62" t="s">
        <v>2860</v>
      </c>
      <c r="GH141" s="62" t="s">
        <v>4590</v>
      </c>
      <c r="GI141" s="62" t="s">
        <v>4590</v>
      </c>
      <c r="GJ141" s="62"/>
      <c r="GK141" s="62"/>
      <c r="GL141" s="62" t="s">
        <v>2917</v>
      </c>
      <c r="GM141" s="62" t="s">
        <v>1351</v>
      </c>
      <c r="GN141" s="62" t="s">
        <v>1351</v>
      </c>
      <c r="GO141" s="62"/>
      <c r="GP141" s="62" t="s">
        <v>1658</v>
      </c>
      <c r="GQ141" s="62" t="s">
        <v>1272</v>
      </c>
      <c r="GR141" s="62"/>
      <c r="GS141" s="62"/>
      <c r="GT141" s="62" t="s">
        <v>2977</v>
      </c>
      <c r="GU141" s="62" t="s">
        <v>2511</v>
      </c>
      <c r="GV141" s="62" t="s">
        <v>2511</v>
      </c>
      <c r="GW141" s="62" t="s">
        <v>2977</v>
      </c>
      <c r="GX141" s="62" t="s">
        <v>3437</v>
      </c>
      <c r="GY141" s="62" t="s">
        <v>3437</v>
      </c>
      <c r="GZ141" s="62" t="s">
        <v>25</v>
      </c>
      <c r="HA141" s="67"/>
      <c r="HB141" s="67"/>
      <c r="HC141" s="62" t="s">
        <v>2511</v>
      </c>
      <c r="HD141" s="62" t="s">
        <v>2511</v>
      </c>
      <c r="HE141" s="62" t="s">
        <v>1063</v>
      </c>
      <c r="HF141" s="62" t="s">
        <v>1063</v>
      </c>
      <c r="HG141" s="62" t="s">
        <v>5954</v>
      </c>
      <c r="HH141" s="62" t="s">
        <v>5969</v>
      </c>
      <c r="HI141" s="62" t="s">
        <v>3248</v>
      </c>
      <c r="HJ141" s="62" t="s">
        <v>3248</v>
      </c>
      <c r="HK141" s="62"/>
      <c r="HL141" s="62" t="s">
        <v>519</v>
      </c>
      <c r="HM141" s="62" t="s">
        <v>3273</v>
      </c>
    </row>
    <row r="142" spans="1:221" ht="22.5" customHeight="1">
      <c r="A142" s="82" t="s">
        <v>36</v>
      </c>
      <c r="B142" s="82"/>
      <c r="C142" s="47" t="s">
        <v>67</v>
      </c>
      <c r="D142" s="47" t="s">
        <v>67</v>
      </c>
      <c r="E142" s="174" t="s">
        <v>67</v>
      </c>
      <c r="F142" s="174" t="s">
        <v>67</v>
      </c>
      <c r="G142" s="174" t="s">
        <v>67</v>
      </c>
      <c r="H142" s="47" t="s">
        <v>67</v>
      </c>
      <c r="I142" s="174" t="s">
        <v>67</v>
      </c>
      <c r="J142" s="47" t="s">
        <v>264</v>
      </c>
      <c r="K142" s="47" t="s">
        <v>67</v>
      </c>
      <c r="L142" s="174" t="s">
        <v>67</v>
      </c>
      <c r="M142" s="47" t="s">
        <v>67</v>
      </c>
      <c r="N142" s="174" t="s">
        <v>67</v>
      </c>
      <c r="O142" s="47" t="s">
        <v>67</v>
      </c>
      <c r="P142" s="47" t="s">
        <v>11</v>
      </c>
      <c r="Q142" s="42" t="s">
        <v>679</v>
      </c>
      <c r="R142" s="47" t="s">
        <v>11</v>
      </c>
      <c r="S142" s="42" t="s">
        <v>282</v>
      </c>
      <c r="T142" s="42" t="s">
        <v>67</v>
      </c>
      <c r="U142" s="176" t="s">
        <v>67</v>
      </c>
      <c r="V142" s="42" t="s">
        <v>248</v>
      </c>
      <c r="W142" s="42" t="s">
        <v>248</v>
      </c>
      <c r="X142" s="42" t="s">
        <v>67</v>
      </c>
      <c r="Y142" s="42" t="s">
        <v>67</v>
      </c>
      <c r="Z142" s="42" t="s">
        <v>67</v>
      </c>
      <c r="AA142" s="42" t="s">
        <v>67</v>
      </c>
      <c r="AB142" s="42" t="s">
        <v>67</v>
      </c>
      <c r="AC142" s="42" t="s">
        <v>67</v>
      </c>
      <c r="AD142" s="42" t="s">
        <v>67</v>
      </c>
      <c r="AE142" s="42" t="s">
        <v>67</v>
      </c>
      <c r="AF142" s="47" t="s">
        <v>67</v>
      </c>
      <c r="AG142" s="47" t="s">
        <v>67</v>
      </c>
      <c r="AH142" s="47" t="s">
        <v>67</v>
      </c>
      <c r="AI142" s="42" t="s">
        <v>67</v>
      </c>
      <c r="AJ142" s="47" t="s">
        <v>67</v>
      </c>
      <c r="AK142" s="47" t="s">
        <v>67</v>
      </c>
      <c r="AL142" s="174" t="s">
        <v>67</v>
      </c>
      <c r="AM142" s="47" t="s">
        <v>84</v>
      </c>
      <c r="AN142" s="42" t="s">
        <v>67</v>
      </c>
      <c r="AO142" s="47" t="s">
        <v>67</v>
      </c>
      <c r="AP142" s="47" t="s">
        <v>84</v>
      </c>
      <c r="AQ142" s="47" t="s">
        <v>84</v>
      </c>
      <c r="AR142" s="47" t="s">
        <v>67</v>
      </c>
      <c r="AS142" s="47" t="s">
        <v>67</v>
      </c>
      <c r="AT142" s="47" t="s">
        <v>67</v>
      </c>
      <c r="AU142" s="47" t="s">
        <v>67</v>
      </c>
      <c r="AV142" s="47" t="s">
        <v>67</v>
      </c>
      <c r="AW142" s="47" t="s">
        <v>67</v>
      </c>
      <c r="AX142" s="47" t="s">
        <v>67</v>
      </c>
      <c r="AY142" s="47" t="s">
        <v>67</v>
      </c>
      <c r="AZ142" s="47" t="s">
        <v>67</v>
      </c>
      <c r="BA142" s="47" t="s">
        <v>67</v>
      </c>
      <c r="BB142" s="47" t="s">
        <v>67</v>
      </c>
      <c r="BC142" s="47" t="s">
        <v>67</v>
      </c>
      <c r="BD142" s="47" t="s">
        <v>67</v>
      </c>
      <c r="BE142" s="47" t="s">
        <v>25</v>
      </c>
      <c r="BF142" s="42" t="s">
        <v>25</v>
      </c>
      <c r="BG142" s="47" t="s">
        <v>67</v>
      </c>
      <c r="BH142" s="47" t="s">
        <v>11</v>
      </c>
      <c r="BI142" s="47" t="s">
        <v>11</v>
      </c>
      <c r="BJ142" s="47" t="s">
        <v>11</v>
      </c>
      <c r="BK142" s="47" t="s">
        <v>67</v>
      </c>
      <c r="BL142" s="47" t="s">
        <v>67</v>
      </c>
      <c r="BM142" s="47" t="s">
        <v>67</v>
      </c>
      <c r="BN142" s="47" t="s">
        <v>11</v>
      </c>
      <c r="BO142" s="47" t="s">
        <v>67</v>
      </c>
      <c r="BP142" s="47" t="s">
        <v>11</v>
      </c>
      <c r="BQ142" s="47" t="s">
        <v>11</v>
      </c>
      <c r="BR142" s="47" t="s">
        <v>67</v>
      </c>
      <c r="BS142" s="47" t="s">
        <v>67</v>
      </c>
      <c r="BT142" s="47" t="s">
        <v>11</v>
      </c>
      <c r="BU142" s="47" t="s">
        <v>11</v>
      </c>
      <c r="BV142" s="47" t="s">
        <v>67</v>
      </c>
      <c r="BW142" s="47" t="s">
        <v>67</v>
      </c>
      <c r="BX142" s="47" t="s">
        <v>67</v>
      </c>
      <c r="BY142" s="47" t="s">
        <v>67</v>
      </c>
      <c r="BZ142" s="47" t="s">
        <v>67</v>
      </c>
      <c r="CA142" s="47" t="s">
        <v>67</v>
      </c>
      <c r="CB142" s="47" t="s">
        <v>67</v>
      </c>
      <c r="CC142" s="47" t="s">
        <v>7356</v>
      </c>
      <c r="CD142" s="47" t="s">
        <v>11</v>
      </c>
      <c r="CE142" s="42" t="s">
        <v>282</v>
      </c>
      <c r="CF142" s="29" t="s">
        <v>67</v>
      </c>
      <c r="CG142" s="29" t="s">
        <v>67</v>
      </c>
      <c r="CH142" s="29" t="s">
        <v>67</v>
      </c>
      <c r="CI142" s="35" t="s">
        <v>67</v>
      </c>
      <c r="CJ142" s="48" t="s">
        <v>67</v>
      </c>
      <c r="CK142" s="29" t="s">
        <v>67</v>
      </c>
      <c r="CL142" s="29" t="s">
        <v>67</v>
      </c>
      <c r="CM142" s="29" t="s">
        <v>67</v>
      </c>
      <c r="CN142" s="47" t="s">
        <v>67</v>
      </c>
      <c r="CO142" s="47" t="s">
        <v>67</v>
      </c>
      <c r="CP142" s="51" t="s">
        <v>2112</v>
      </c>
      <c r="CQ142" s="51" t="s">
        <v>2112</v>
      </c>
      <c r="CR142" s="51" t="s">
        <v>67</v>
      </c>
      <c r="CS142" s="29" t="s">
        <v>67</v>
      </c>
      <c r="CT142" s="29" t="s">
        <v>67</v>
      </c>
      <c r="CU142" s="29" t="s">
        <v>67</v>
      </c>
      <c r="CV142" s="29" t="s">
        <v>67</v>
      </c>
      <c r="CW142" s="35" t="s">
        <v>67</v>
      </c>
      <c r="CX142" s="29" t="s">
        <v>67</v>
      </c>
      <c r="CY142" s="29" t="s">
        <v>67</v>
      </c>
      <c r="CZ142" s="29" t="s">
        <v>67</v>
      </c>
      <c r="DA142" s="47" t="s">
        <v>67</v>
      </c>
      <c r="DB142" s="47" t="s">
        <v>67</v>
      </c>
      <c r="DC142" s="47" t="s">
        <v>67</v>
      </c>
      <c r="DD142" s="47" t="s">
        <v>67</v>
      </c>
      <c r="DE142" s="47" t="s">
        <v>67</v>
      </c>
      <c r="DF142" s="47" t="s">
        <v>67</v>
      </c>
      <c r="DG142" s="47" t="s">
        <v>67</v>
      </c>
      <c r="DH142" s="47" t="s">
        <v>67</v>
      </c>
      <c r="DI142" s="47" t="s">
        <v>67</v>
      </c>
      <c r="DJ142" s="47" t="s">
        <v>67</v>
      </c>
      <c r="DK142" s="47" t="s">
        <v>67</v>
      </c>
      <c r="DL142" s="42" t="s">
        <v>67</v>
      </c>
      <c r="DM142" s="47" t="s">
        <v>67</v>
      </c>
      <c r="DN142" s="42" t="s">
        <v>67</v>
      </c>
      <c r="DO142" s="42" t="s">
        <v>67</v>
      </c>
      <c r="DP142" s="42" t="s">
        <v>67</v>
      </c>
      <c r="DQ142" s="47" t="s">
        <v>67</v>
      </c>
      <c r="DR142" s="47" t="s">
        <v>67</v>
      </c>
      <c r="DS142" s="47" t="s">
        <v>67</v>
      </c>
      <c r="DT142" s="47" t="s">
        <v>67</v>
      </c>
      <c r="DU142" s="47" t="s">
        <v>67</v>
      </c>
      <c r="DV142" s="47" t="s">
        <v>67</v>
      </c>
      <c r="DW142" s="47" t="s">
        <v>67</v>
      </c>
      <c r="DX142" s="47" t="s">
        <v>67</v>
      </c>
      <c r="DY142" s="47" t="s">
        <v>67</v>
      </c>
      <c r="DZ142" s="47" t="s">
        <v>67</v>
      </c>
      <c r="EA142" s="47" t="s">
        <v>67</v>
      </c>
      <c r="EB142" s="47" t="s">
        <v>67</v>
      </c>
      <c r="EC142" s="47" t="s">
        <v>67</v>
      </c>
      <c r="ED142" s="47" t="s">
        <v>67</v>
      </c>
      <c r="EE142" s="47" t="s">
        <v>67</v>
      </c>
      <c r="EF142" s="47" t="s">
        <v>67</v>
      </c>
      <c r="EG142" s="47" t="s">
        <v>67</v>
      </c>
      <c r="EH142" s="42" t="s">
        <v>67</v>
      </c>
      <c r="EI142" s="42" t="s">
        <v>67</v>
      </c>
      <c r="EJ142" s="42" t="s">
        <v>67</v>
      </c>
      <c r="EK142" s="42" t="s">
        <v>67</v>
      </c>
      <c r="EL142" s="42" t="s">
        <v>67</v>
      </c>
      <c r="EM142" s="42" t="s">
        <v>67</v>
      </c>
      <c r="EN142" s="42" t="s">
        <v>67</v>
      </c>
      <c r="EO142" s="42" t="s">
        <v>67</v>
      </c>
      <c r="EP142" s="42" t="s">
        <v>67</v>
      </c>
      <c r="EQ142" s="42" t="s">
        <v>67</v>
      </c>
      <c r="ER142" s="42" t="s">
        <v>67</v>
      </c>
      <c r="ES142" s="42" t="s">
        <v>67</v>
      </c>
      <c r="ET142" s="47" t="s">
        <v>67</v>
      </c>
      <c r="EU142" s="47" t="s">
        <v>67</v>
      </c>
      <c r="EV142" s="42" t="s">
        <v>67</v>
      </c>
      <c r="EW142" s="42" t="s">
        <v>67</v>
      </c>
      <c r="EX142" s="47" t="s">
        <v>67</v>
      </c>
      <c r="EY142" s="47" t="s">
        <v>67</v>
      </c>
      <c r="EZ142" s="47" t="s">
        <v>67</v>
      </c>
      <c r="FA142" s="47" t="s">
        <v>67</v>
      </c>
      <c r="FB142" s="47" t="s">
        <v>67</v>
      </c>
      <c r="FC142" s="47" t="s">
        <v>67</v>
      </c>
      <c r="FD142" s="47" t="s">
        <v>67</v>
      </c>
      <c r="FE142" s="47" t="s">
        <v>67</v>
      </c>
      <c r="FF142" s="47" t="s">
        <v>67</v>
      </c>
      <c r="FG142" s="47" t="s">
        <v>11</v>
      </c>
      <c r="FH142" s="47" t="s">
        <v>11</v>
      </c>
      <c r="FI142" s="47" t="s">
        <v>11</v>
      </c>
      <c r="FJ142" s="47" t="s">
        <v>11</v>
      </c>
      <c r="FK142" s="47" t="s">
        <v>67</v>
      </c>
      <c r="FL142" s="47" t="s">
        <v>11</v>
      </c>
      <c r="FM142" s="47" t="s">
        <v>11</v>
      </c>
      <c r="FN142" s="47" t="s">
        <v>11</v>
      </c>
      <c r="FO142" s="42" t="s">
        <v>7751</v>
      </c>
      <c r="FP142" s="42" t="s">
        <v>7751</v>
      </c>
      <c r="FQ142" s="42" t="s">
        <v>7751</v>
      </c>
      <c r="FR142" s="42" t="s">
        <v>7751</v>
      </c>
      <c r="FS142" s="42" t="s">
        <v>67</v>
      </c>
      <c r="FT142" s="47" t="s">
        <v>67</v>
      </c>
      <c r="FU142" s="47" t="s">
        <v>67</v>
      </c>
      <c r="FV142" s="47" t="s">
        <v>67</v>
      </c>
      <c r="FW142" s="42" t="s">
        <v>282</v>
      </c>
      <c r="FX142" s="42" t="s">
        <v>282</v>
      </c>
      <c r="FY142" s="42" t="s">
        <v>282</v>
      </c>
      <c r="FZ142" s="47" t="s">
        <v>67</v>
      </c>
      <c r="GA142" s="47" t="s">
        <v>25</v>
      </c>
      <c r="GB142" s="47" t="s">
        <v>67</v>
      </c>
      <c r="GC142" s="47" t="s">
        <v>67</v>
      </c>
      <c r="GD142" s="47" t="s">
        <v>67</v>
      </c>
      <c r="GE142" s="47" t="s">
        <v>67</v>
      </c>
      <c r="GF142" s="47" t="s">
        <v>67</v>
      </c>
      <c r="GG142" s="47" t="s">
        <v>67</v>
      </c>
      <c r="GH142" s="47" t="s">
        <v>67</v>
      </c>
      <c r="GI142" s="47" t="s">
        <v>67</v>
      </c>
      <c r="GJ142" s="42" t="s">
        <v>282</v>
      </c>
      <c r="GK142" s="42" t="s">
        <v>282</v>
      </c>
      <c r="GL142" s="42" t="s">
        <v>282</v>
      </c>
      <c r="GM142" s="42" t="s">
        <v>282</v>
      </c>
      <c r="GN142" s="42" t="s">
        <v>282</v>
      </c>
      <c r="GO142" s="42" t="s">
        <v>67</v>
      </c>
      <c r="GP142" s="42" t="s">
        <v>67</v>
      </c>
      <c r="GQ142" s="42" t="s">
        <v>67</v>
      </c>
      <c r="GR142" s="47" t="s">
        <v>67</v>
      </c>
      <c r="GS142" s="47" t="s">
        <v>67</v>
      </c>
      <c r="GT142" s="47" t="s">
        <v>67</v>
      </c>
      <c r="GU142" s="47" t="s">
        <v>67</v>
      </c>
      <c r="GV142" s="47" t="s">
        <v>67</v>
      </c>
      <c r="GW142" s="47" t="s">
        <v>67</v>
      </c>
      <c r="GX142" s="42" t="s">
        <v>282</v>
      </c>
      <c r="GY142" s="42" t="s">
        <v>282</v>
      </c>
      <c r="GZ142" s="42" t="s">
        <v>67</v>
      </c>
      <c r="HA142" s="47" t="s">
        <v>67</v>
      </c>
      <c r="HB142" s="47" t="s">
        <v>67</v>
      </c>
      <c r="HC142" s="47" t="s">
        <v>67</v>
      </c>
      <c r="HD142" s="47" t="s">
        <v>67</v>
      </c>
      <c r="HE142" s="47" t="s">
        <v>67</v>
      </c>
      <c r="HF142" s="47" t="s">
        <v>67</v>
      </c>
      <c r="HG142" s="42" t="s">
        <v>67</v>
      </c>
      <c r="HH142" s="42" t="s">
        <v>67</v>
      </c>
      <c r="HI142" s="47" t="s">
        <v>67</v>
      </c>
      <c r="HJ142" s="47" t="s">
        <v>67</v>
      </c>
      <c r="HK142" s="47" t="s">
        <v>67</v>
      </c>
      <c r="HL142" s="47" t="s">
        <v>67</v>
      </c>
      <c r="HM142" s="42" t="s">
        <v>67</v>
      </c>
    </row>
    <row r="143" spans="1:221" ht="11.25" customHeight="1">
      <c r="A143" s="86" t="s">
        <v>435</v>
      </c>
      <c r="B143" s="86"/>
      <c r="C143" s="62" t="s">
        <v>5581</v>
      </c>
      <c r="D143" s="62" t="s">
        <v>5582</v>
      </c>
      <c r="E143" s="62" t="s">
        <v>6192</v>
      </c>
      <c r="F143" s="62" t="s">
        <v>6254</v>
      </c>
      <c r="G143" s="62" t="s">
        <v>6254</v>
      </c>
      <c r="H143" s="62" t="s">
        <v>5582</v>
      </c>
      <c r="I143" s="62" t="s">
        <v>6422</v>
      </c>
      <c r="J143" s="62"/>
      <c r="K143" s="62" t="s">
        <v>1625</v>
      </c>
      <c r="L143" s="62" t="s">
        <v>6422</v>
      </c>
      <c r="M143" s="62" t="s">
        <v>1625</v>
      </c>
      <c r="N143" s="62" t="s">
        <v>6422</v>
      </c>
      <c r="O143" s="62" t="s">
        <v>1625</v>
      </c>
      <c r="P143" s="63"/>
      <c r="Q143" s="63" t="s">
        <v>680</v>
      </c>
      <c r="R143" s="63"/>
      <c r="S143" s="63" t="s">
        <v>717</v>
      </c>
      <c r="T143" s="63" t="s">
        <v>4837</v>
      </c>
      <c r="U143" s="63" t="s">
        <v>4837</v>
      </c>
      <c r="V143" s="62" t="s">
        <v>4841</v>
      </c>
      <c r="W143" s="62" t="s">
        <v>4841</v>
      </c>
      <c r="X143" s="63" t="s">
        <v>4840</v>
      </c>
      <c r="Y143" s="63" t="s">
        <v>4840</v>
      </c>
      <c r="Z143" s="63" t="s">
        <v>1522</v>
      </c>
      <c r="AA143" s="63" t="s">
        <v>1522</v>
      </c>
      <c r="AB143" s="63" t="s">
        <v>1522</v>
      </c>
      <c r="AC143" s="63" t="s">
        <v>2317</v>
      </c>
      <c r="AD143" s="63" t="s">
        <v>2317</v>
      </c>
      <c r="AE143" s="63" t="s">
        <v>2317</v>
      </c>
      <c r="AF143" s="63" t="s">
        <v>1965</v>
      </c>
      <c r="AG143" s="63"/>
      <c r="AH143" s="63"/>
      <c r="AI143" s="200"/>
      <c r="AJ143" s="63" t="s">
        <v>3918</v>
      </c>
      <c r="AK143" s="63" t="s">
        <v>3918</v>
      </c>
      <c r="AL143" s="62" t="s">
        <v>6254</v>
      </c>
      <c r="AM143" s="63" t="s">
        <v>5306</v>
      </c>
      <c r="AN143" s="63" t="s">
        <v>5825</v>
      </c>
      <c r="AO143" s="63" t="s">
        <v>6941</v>
      </c>
      <c r="AP143" s="63" t="s">
        <v>5867</v>
      </c>
      <c r="AQ143" s="63" t="s">
        <v>5437</v>
      </c>
      <c r="AR143" s="63" t="s">
        <v>7036</v>
      </c>
      <c r="AS143" s="63"/>
      <c r="AT143" s="63"/>
      <c r="AU143" s="63" t="s">
        <v>1539</v>
      </c>
      <c r="AV143" s="63" t="s">
        <v>1539</v>
      </c>
      <c r="AW143" s="63" t="s">
        <v>1258</v>
      </c>
      <c r="AX143" s="63" t="s">
        <v>1258</v>
      </c>
      <c r="AY143" s="63" t="s">
        <v>1258</v>
      </c>
      <c r="AZ143" s="63" t="s">
        <v>1258</v>
      </c>
      <c r="BA143" s="63" t="s">
        <v>1258</v>
      </c>
      <c r="BB143" s="63" t="s">
        <v>1258</v>
      </c>
      <c r="BC143" s="63" t="s">
        <v>1258</v>
      </c>
      <c r="BD143" s="63" t="s">
        <v>1258</v>
      </c>
      <c r="BE143" s="62"/>
      <c r="BF143" s="62" t="s">
        <v>759</v>
      </c>
      <c r="BG143" s="63" t="s">
        <v>4286</v>
      </c>
      <c r="BH143" s="62"/>
      <c r="BI143" s="62" t="s">
        <v>788</v>
      </c>
      <c r="BJ143" s="62" t="s">
        <v>788</v>
      </c>
      <c r="BK143" s="62" t="s">
        <v>4286</v>
      </c>
      <c r="BL143" s="63" t="s">
        <v>4286</v>
      </c>
      <c r="BM143" s="63" t="s">
        <v>4286</v>
      </c>
      <c r="BN143" s="62"/>
      <c r="BO143" s="63" t="s">
        <v>4286</v>
      </c>
      <c r="BP143" s="62" t="s">
        <v>837</v>
      </c>
      <c r="BQ143" s="62" t="s">
        <v>837</v>
      </c>
      <c r="BR143" s="62" t="s">
        <v>4286</v>
      </c>
      <c r="BS143" s="63" t="s">
        <v>4286</v>
      </c>
      <c r="BT143" s="62" t="s">
        <v>893</v>
      </c>
      <c r="BU143" s="62" t="s">
        <v>893</v>
      </c>
      <c r="BV143" s="62" t="s">
        <v>4286</v>
      </c>
      <c r="BW143" s="63" t="s">
        <v>4286</v>
      </c>
      <c r="BX143" s="63" t="s">
        <v>7281</v>
      </c>
      <c r="BY143" s="63" t="s">
        <v>5380</v>
      </c>
      <c r="BZ143" s="63" t="s">
        <v>4031</v>
      </c>
      <c r="CA143" s="63" t="s">
        <v>7342</v>
      </c>
      <c r="CB143" s="63" t="s">
        <v>4031</v>
      </c>
      <c r="CC143" s="63" t="s">
        <v>7280</v>
      </c>
      <c r="CD143" s="63" t="s">
        <v>4029</v>
      </c>
      <c r="CE143" s="62"/>
      <c r="CF143" s="64" t="s">
        <v>5123</v>
      </c>
      <c r="CG143" s="64" t="s">
        <v>5123</v>
      </c>
      <c r="CH143" s="64"/>
      <c r="CI143" s="64"/>
      <c r="CJ143" s="64"/>
      <c r="CK143" s="64" t="s">
        <v>5013</v>
      </c>
      <c r="CL143" s="64" t="s">
        <v>5013</v>
      </c>
      <c r="CM143" s="64" t="s">
        <v>5013</v>
      </c>
      <c r="CN143" s="63" t="s">
        <v>8026</v>
      </c>
      <c r="CO143" s="63" t="s">
        <v>8026</v>
      </c>
      <c r="CP143" s="64" t="s">
        <v>701</v>
      </c>
      <c r="CQ143" s="64" t="s">
        <v>701</v>
      </c>
      <c r="CR143" s="64" t="s">
        <v>4421</v>
      </c>
      <c r="CS143" s="64"/>
      <c r="CT143" s="64" t="s">
        <v>947</v>
      </c>
      <c r="CU143" s="64" t="s">
        <v>947</v>
      </c>
      <c r="CV143" s="64" t="s">
        <v>3839</v>
      </c>
      <c r="CW143" s="65"/>
      <c r="CX143" s="64" t="s">
        <v>947</v>
      </c>
      <c r="CY143" s="64" t="s">
        <v>947</v>
      </c>
      <c r="CZ143" s="64" t="s">
        <v>3839</v>
      </c>
      <c r="DA143" s="62" t="s">
        <v>1438</v>
      </c>
      <c r="DB143" s="62"/>
      <c r="DC143" s="62" t="s">
        <v>1438</v>
      </c>
      <c r="DD143" s="62"/>
      <c r="DE143" s="62" t="s">
        <v>1438</v>
      </c>
      <c r="DF143" s="62" t="s">
        <v>1438</v>
      </c>
      <c r="DG143" s="62" t="s">
        <v>1438</v>
      </c>
      <c r="DH143" s="62" t="s">
        <v>1438</v>
      </c>
      <c r="DI143" s="62" t="s">
        <v>1813</v>
      </c>
      <c r="DJ143" s="62" t="s">
        <v>1813</v>
      </c>
      <c r="DK143" s="62" t="s">
        <v>1813</v>
      </c>
      <c r="DL143" s="62" t="s">
        <v>3513</v>
      </c>
      <c r="DM143" s="62" t="s">
        <v>2192</v>
      </c>
      <c r="DN143" s="62" t="s">
        <v>3513</v>
      </c>
      <c r="DO143" s="62" t="s">
        <v>2653</v>
      </c>
      <c r="DP143" s="62" t="s">
        <v>2653</v>
      </c>
      <c r="DQ143" s="62" t="s">
        <v>3143</v>
      </c>
      <c r="DR143" s="62"/>
      <c r="DS143" s="62"/>
      <c r="DT143" s="62"/>
      <c r="DU143" s="62"/>
      <c r="DV143" s="62" t="s">
        <v>998</v>
      </c>
      <c r="DW143" s="62" t="s">
        <v>998</v>
      </c>
      <c r="DX143" s="62" t="s">
        <v>998</v>
      </c>
      <c r="DY143" s="62" t="s">
        <v>998</v>
      </c>
      <c r="DZ143" s="62" t="s">
        <v>5480</v>
      </c>
      <c r="EA143" s="62" t="s">
        <v>5480</v>
      </c>
      <c r="EB143" s="62" t="s">
        <v>5480</v>
      </c>
      <c r="EC143" s="62" t="s">
        <v>5480</v>
      </c>
      <c r="ED143" s="62" t="s">
        <v>5480</v>
      </c>
      <c r="EE143" s="62" t="s">
        <v>5480</v>
      </c>
      <c r="EF143" s="62" t="s">
        <v>5480</v>
      </c>
      <c r="EG143" s="62" t="s">
        <v>5480</v>
      </c>
      <c r="EH143" s="62" t="s">
        <v>6077</v>
      </c>
      <c r="EI143" s="62" t="s">
        <v>6077</v>
      </c>
      <c r="EJ143" s="62" t="s">
        <v>6077</v>
      </c>
      <c r="EK143" s="62" t="s">
        <v>6077</v>
      </c>
      <c r="EL143" s="62" t="s">
        <v>6077</v>
      </c>
      <c r="EM143" s="62" t="s">
        <v>6077</v>
      </c>
      <c r="EN143" s="62" t="s">
        <v>6077</v>
      </c>
      <c r="EO143" s="62" t="s">
        <v>6077</v>
      </c>
      <c r="EP143" s="66" t="s">
        <v>8136</v>
      </c>
      <c r="EQ143" s="66" t="s">
        <v>2265</v>
      </c>
      <c r="ER143" s="66" t="s">
        <v>8136</v>
      </c>
      <c r="ES143" s="66" t="s">
        <v>2265</v>
      </c>
      <c r="ET143" s="66" t="s">
        <v>2265</v>
      </c>
      <c r="EU143" s="66" t="s">
        <v>2265</v>
      </c>
      <c r="EV143" s="66" t="s">
        <v>4408</v>
      </c>
      <c r="EW143" s="66" t="s">
        <v>4408</v>
      </c>
      <c r="EX143" s="66" t="s">
        <v>4408</v>
      </c>
      <c r="EY143" s="66" t="s">
        <v>4408</v>
      </c>
      <c r="EZ143" s="62" t="s">
        <v>595</v>
      </c>
      <c r="FA143" s="62" t="s">
        <v>595</v>
      </c>
      <c r="FB143" s="62" t="s">
        <v>3712</v>
      </c>
      <c r="FC143" s="62" t="s">
        <v>3712</v>
      </c>
      <c r="FD143" s="66" t="s">
        <v>2426</v>
      </c>
      <c r="FE143" s="66" t="s">
        <v>2426</v>
      </c>
      <c r="FF143" s="66" t="s">
        <v>4465</v>
      </c>
      <c r="FG143" s="63" t="s">
        <v>3594</v>
      </c>
      <c r="FH143" s="62"/>
      <c r="FI143" s="63" t="s">
        <v>3594</v>
      </c>
      <c r="FJ143" s="62" t="s">
        <v>444</v>
      </c>
      <c r="FK143" s="62" t="s">
        <v>2545</v>
      </c>
      <c r="FL143" s="63"/>
      <c r="FM143" s="63" t="s">
        <v>1141</v>
      </c>
      <c r="FN143" s="63" t="s">
        <v>1141</v>
      </c>
      <c r="FO143" s="63" t="s">
        <v>1141</v>
      </c>
      <c r="FP143" s="63" t="s">
        <v>1141</v>
      </c>
      <c r="FQ143" s="63" t="s">
        <v>1141</v>
      </c>
      <c r="FR143" s="63" t="s">
        <v>1141</v>
      </c>
      <c r="FS143" s="63" t="s">
        <v>3997</v>
      </c>
      <c r="FT143" s="63" t="s">
        <v>2655</v>
      </c>
      <c r="FU143" s="63" t="s">
        <v>2653</v>
      </c>
      <c r="FV143" s="63" t="s">
        <v>2656</v>
      </c>
      <c r="FW143" s="62"/>
      <c r="FX143" s="62" t="s">
        <v>1504</v>
      </c>
      <c r="FY143" s="62" t="s">
        <v>1504</v>
      </c>
      <c r="FZ143" s="62" t="s">
        <v>2717</v>
      </c>
      <c r="GA143" s="62" t="s">
        <v>1313</v>
      </c>
      <c r="GB143" s="62" t="s">
        <v>1098</v>
      </c>
      <c r="GC143" s="62" t="s">
        <v>1098</v>
      </c>
      <c r="GD143" s="62" t="s">
        <v>2862</v>
      </c>
      <c r="GE143" s="62" t="s">
        <v>2862</v>
      </c>
      <c r="GF143" s="62" t="s">
        <v>2862</v>
      </c>
      <c r="GG143" s="62" t="s">
        <v>2862</v>
      </c>
      <c r="GH143" s="62" t="s">
        <v>5205</v>
      </c>
      <c r="GI143" s="62" t="s">
        <v>5205</v>
      </c>
      <c r="GJ143" s="62"/>
      <c r="GK143" s="62"/>
      <c r="GL143" s="62" t="s">
        <v>1353</v>
      </c>
      <c r="GM143" s="62" t="s">
        <v>1391</v>
      </c>
      <c r="GN143" s="62" t="s">
        <v>1391</v>
      </c>
      <c r="GO143" s="62"/>
      <c r="GP143" s="62" t="s">
        <v>1660</v>
      </c>
      <c r="GQ143" s="62" t="s">
        <v>1272</v>
      </c>
      <c r="GR143" s="62"/>
      <c r="GS143" s="62"/>
      <c r="GT143" s="62" t="s">
        <v>1141</v>
      </c>
      <c r="GU143" s="62" t="s">
        <v>1141</v>
      </c>
      <c r="GV143" s="62" t="s">
        <v>1141</v>
      </c>
      <c r="GW143" s="62" t="s">
        <v>1141</v>
      </c>
      <c r="GX143" s="62" t="s">
        <v>3438</v>
      </c>
      <c r="GY143" s="62" t="s">
        <v>3438</v>
      </c>
      <c r="GZ143" s="62" t="s">
        <v>5663</v>
      </c>
      <c r="HA143" s="67"/>
      <c r="HB143" s="67"/>
      <c r="HC143" s="62" t="s">
        <v>1141</v>
      </c>
      <c r="HD143" s="62" t="s">
        <v>1141</v>
      </c>
      <c r="HE143" s="62" t="s">
        <v>1141</v>
      </c>
      <c r="HF143" s="62" t="s">
        <v>1141</v>
      </c>
      <c r="HG143" s="62" t="s">
        <v>5956</v>
      </c>
      <c r="HH143" s="62" t="s">
        <v>5956</v>
      </c>
      <c r="HI143" s="62" t="s">
        <v>2453</v>
      </c>
      <c r="HJ143" s="62" t="s">
        <v>3249</v>
      </c>
      <c r="HK143" s="62" t="s">
        <v>519</v>
      </c>
      <c r="HL143" s="62" t="s">
        <v>519</v>
      </c>
      <c r="HM143" s="62" t="s">
        <v>3274</v>
      </c>
    </row>
    <row r="144" spans="1:221" ht="22.5" customHeight="1">
      <c r="A144" s="82" t="s">
        <v>20</v>
      </c>
      <c r="B144" s="82"/>
      <c r="C144" s="47" t="s">
        <v>67</v>
      </c>
      <c r="D144" s="47" t="s">
        <v>67</v>
      </c>
      <c r="E144" s="174" t="s">
        <v>67</v>
      </c>
      <c r="F144" s="174" t="s">
        <v>67</v>
      </c>
      <c r="G144" s="174" t="s">
        <v>67</v>
      </c>
      <c r="H144" s="47" t="s">
        <v>67</v>
      </c>
      <c r="I144" s="176" t="s">
        <v>67</v>
      </c>
      <c r="J144" s="47" t="s">
        <v>67</v>
      </c>
      <c r="K144" s="47" t="s">
        <v>67</v>
      </c>
      <c r="L144" s="176" t="s">
        <v>67</v>
      </c>
      <c r="M144" s="47" t="s">
        <v>67</v>
      </c>
      <c r="N144" s="176" t="s">
        <v>67</v>
      </c>
      <c r="O144" s="47" t="s">
        <v>67</v>
      </c>
      <c r="P144" s="47" t="s">
        <v>67</v>
      </c>
      <c r="Q144" s="47" t="s">
        <v>67</v>
      </c>
      <c r="R144" s="47" t="s">
        <v>67</v>
      </c>
      <c r="S144" s="47" t="s">
        <v>67</v>
      </c>
      <c r="T144" s="47" t="s">
        <v>67</v>
      </c>
      <c r="U144" s="42" t="s">
        <v>6421</v>
      </c>
      <c r="V144" s="47" t="s">
        <v>67</v>
      </c>
      <c r="W144" s="42" t="s">
        <v>6421</v>
      </c>
      <c r="X144" s="47" t="s">
        <v>67</v>
      </c>
      <c r="Y144" s="47" t="s">
        <v>67</v>
      </c>
      <c r="Z144" s="42" t="s">
        <v>67</v>
      </c>
      <c r="AA144" s="42" t="s">
        <v>67</v>
      </c>
      <c r="AB144" s="42" t="s">
        <v>67</v>
      </c>
      <c r="AC144" s="42" t="s">
        <v>67</v>
      </c>
      <c r="AD144" s="42" t="s">
        <v>67</v>
      </c>
      <c r="AE144" s="42" t="s">
        <v>67</v>
      </c>
      <c r="AF144" s="47" t="s">
        <v>67</v>
      </c>
      <c r="AG144" s="47" t="s">
        <v>67</v>
      </c>
      <c r="AH144" s="47" t="s">
        <v>67</v>
      </c>
      <c r="AI144" s="42" t="s">
        <v>67</v>
      </c>
      <c r="AJ144" s="47" t="s">
        <v>67</v>
      </c>
      <c r="AK144" s="47" t="s">
        <v>67</v>
      </c>
      <c r="AL144" s="174" t="s">
        <v>67</v>
      </c>
      <c r="AM144" s="47" t="s">
        <v>84</v>
      </c>
      <c r="AN144" s="42" t="s">
        <v>67</v>
      </c>
      <c r="AO144" s="47" t="s">
        <v>67</v>
      </c>
      <c r="AP144" s="47" t="s">
        <v>67</v>
      </c>
      <c r="AQ144" s="47" t="s">
        <v>84</v>
      </c>
      <c r="AR144" s="47" t="s">
        <v>67</v>
      </c>
      <c r="AS144" s="47" t="s">
        <v>67</v>
      </c>
      <c r="AT144" s="47" t="s">
        <v>67</v>
      </c>
      <c r="AU144" s="47" t="s">
        <v>67</v>
      </c>
      <c r="AV144" s="47" t="s">
        <v>67</v>
      </c>
      <c r="AW144" s="47" t="s">
        <v>67</v>
      </c>
      <c r="AX144" s="47" t="s">
        <v>67</v>
      </c>
      <c r="AY144" s="47" t="s">
        <v>67</v>
      </c>
      <c r="AZ144" s="47" t="s">
        <v>67</v>
      </c>
      <c r="BA144" s="47" t="s">
        <v>67</v>
      </c>
      <c r="BB144" s="47" t="s">
        <v>67</v>
      </c>
      <c r="BC144" s="47" t="s">
        <v>67</v>
      </c>
      <c r="BD144" s="47" t="s">
        <v>67</v>
      </c>
      <c r="BE144" s="47" t="s">
        <v>25</v>
      </c>
      <c r="BF144" s="47" t="s">
        <v>25</v>
      </c>
      <c r="BG144" s="42" t="s">
        <v>4288</v>
      </c>
      <c r="BH144" s="47" t="s">
        <v>67</v>
      </c>
      <c r="BI144" s="47" t="s">
        <v>67</v>
      </c>
      <c r="BJ144" s="47" t="s">
        <v>67</v>
      </c>
      <c r="BK144" s="42" t="s">
        <v>4288</v>
      </c>
      <c r="BL144" s="42" t="s">
        <v>4288</v>
      </c>
      <c r="BM144" s="42" t="s">
        <v>4288</v>
      </c>
      <c r="BN144" s="47" t="s">
        <v>67</v>
      </c>
      <c r="BO144" s="42" t="s">
        <v>4288</v>
      </c>
      <c r="BP144" s="47" t="s">
        <v>67</v>
      </c>
      <c r="BQ144" s="47" t="s">
        <v>67</v>
      </c>
      <c r="BR144" s="42" t="s">
        <v>4288</v>
      </c>
      <c r="BS144" s="42" t="s">
        <v>4288</v>
      </c>
      <c r="BT144" s="47" t="s">
        <v>67</v>
      </c>
      <c r="BU144" s="47" t="s">
        <v>67</v>
      </c>
      <c r="BV144" s="42" t="s">
        <v>4288</v>
      </c>
      <c r="BW144" s="42" t="s">
        <v>4288</v>
      </c>
      <c r="BX144" s="42" t="s">
        <v>7283</v>
      </c>
      <c r="BY144" s="47" t="s">
        <v>67</v>
      </c>
      <c r="BZ144" s="47" t="s">
        <v>67</v>
      </c>
      <c r="CA144" s="42" t="s">
        <v>7283</v>
      </c>
      <c r="CB144" s="47" t="s">
        <v>67</v>
      </c>
      <c r="CC144" s="42" t="s">
        <v>7283</v>
      </c>
      <c r="CD144" s="47" t="s">
        <v>25</v>
      </c>
      <c r="CE144" s="47" t="s">
        <v>67</v>
      </c>
      <c r="CF144" s="29" t="s">
        <v>67</v>
      </c>
      <c r="CG144" s="29" t="s">
        <v>67</v>
      </c>
      <c r="CH144" s="29" t="s">
        <v>67</v>
      </c>
      <c r="CI144" s="35" t="s">
        <v>67</v>
      </c>
      <c r="CJ144" s="48" t="s">
        <v>67</v>
      </c>
      <c r="CK144" s="29" t="s">
        <v>67</v>
      </c>
      <c r="CL144" s="29" t="s">
        <v>67</v>
      </c>
      <c r="CM144" s="29" t="s">
        <v>67</v>
      </c>
      <c r="CN144" s="42" t="s">
        <v>67</v>
      </c>
      <c r="CO144" s="42" t="s">
        <v>67</v>
      </c>
      <c r="CP144" s="48" t="s">
        <v>67</v>
      </c>
      <c r="CQ144" s="48" t="s">
        <v>67</v>
      </c>
      <c r="CR144" s="51" t="s">
        <v>67</v>
      </c>
      <c r="CS144" s="29" t="s">
        <v>67</v>
      </c>
      <c r="CT144" s="29" t="s">
        <v>67</v>
      </c>
      <c r="CU144" s="29" t="s">
        <v>67</v>
      </c>
      <c r="CV144" s="29" t="s">
        <v>67</v>
      </c>
      <c r="CW144" s="35" t="s">
        <v>67</v>
      </c>
      <c r="CX144" s="29" t="s">
        <v>67</v>
      </c>
      <c r="CY144" s="29" t="s">
        <v>67</v>
      </c>
      <c r="CZ144" s="29" t="s">
        <v>67</v>
      </c>
      <c r="DA144" s="47" t="s">
        <v>67</v>
      </c>
      <c r="DB144" s="47" t="s">
        <v>67</v>
      </c>
      <c r="DC144" s="47" t="s">
        <v>67</v>
      </c>
      <c r="DD144" s="47" t="s">
        <v>67</v>
      </c>
      <c r="DE144" s="47" t="s">
        <v>67</v>
      </c>
      <c r="DF144" s="47" t="s">
        <v>67</v>
      </c>
      <c r="DG144" s="47" t="s">
        <v>67</v>
      </c>
      <c r="DH144" s="47" t="s">
        <v>67</v>
      </c>
      <c r="DI144" s="47" t="s">
        <v>67</v>
      </c>
      <c r="DJ144" s="47" t="s">
        <v>67</v>
      </c>
      <c r="DK144" s="47" t="s">
        <v>67</v>
      </c>
      <c r="DL144" s="42" t="s">
        <v>67</v>
      </c>
      <c r="DM144" s="47" t="s">
        <v>67</v>
      </c>
      <c r="DN144" s="42" t="s">
        <v>67</v>
      </c>
      <c r="DO144" s="47" t="s">
        <v>25</v>
      </c>
      <c r="DP144" s="47" t="s">
        <v>67</v>
      </c>
      <c r="DQ144" s="47" t="s">
        <v>67</v>
      </c>
      <c r="DR144" s="47" t="s">
        <v>67</v>
      </c>
      <c r="DS144" s="47" t="s">
        <v>67</v>
      </c>
      <c r="DT144" s="47" t="s">
        <v>67</v>
      </c>
      <c r="DU144" s="47" t="s">
        <v>67</v>
      </c>
      <c r="DV144" s="47" t="s">
        <v>67</v>
      </c>
      <c r="DW144" s="47" t="s">
        <v>67</v>
      </c>
      <c r="DX144" s="47" t="s">
        <v>67</v>
      </c>
      <c r="DY144" s="47" t="s">
        <v>67</v>
      </c>
      <c r="DZ144" s="47" t="s">
        <v>67</v>
      </c>
      <c r="EA144" s="47" t="s">
        <v>67</v>
      </c>
      <c r="EB144" s="47" t="s">
        <v>67</v>
      </c>
      <c r="EC144" s="47" t="s">
        <v>67</v>
      </c>
      <c r="ED144" s="47" t="s">
        <v>67</v>
      </c>
      <c r="EE144" s="47" t="s">
        <v>67</v>
      </c>
      <c r="EF144" s="47" t="s">
        <v>67</v>
      </c>
      <c r="EG144" s="47" t="s">
        <v>67</v>
      </c>
      <c r="EH144" s="42" t="s">
        <v>67</v>
      </c>
      <c r="EI144" s="42" t="s">
        <v>67</v>
      </c>
      <c r="EJ144" s="42" t="s">
        <v>67</v>
      </c>
      <c r="EK144" s="42" t="s">
        <v>67</v>
      </c>
      <c r="EL144" s="42" t="s">
        <v>67</v>
      </c>
      <c r="EM144" s="42" t="s">
        <v>67</v>
      </c>
      <c r="EN144" s="42" t="s">
        <v>67</v>
      </c>
      <c r="EO144" s="42" t="s">
        <v>67</v>
      </c>
      <c r="EP144" s="42" t="s">
        <v>67</v>
      </c>
      <c r="EQ144" s="47" t="s">
        <v>67</v>
      </c>
      <c r="ER144" s="42" t="s">
        <v>67</v>
      </c>
      <c r="ES144" s="47" t="s">
        <v>67</v>
      </c>
      <c r="ET144" s="47" t="s">
        <v>67</v>
      </c>
      <c r="EU144" s="47" t="s">
        <v>67</v>
      </c>
      <c r="EV144" s="47" t="s">
        <v>67</v>
      </c>
      <c r="EW144" s="47" t="s">
        <v>67</v>
      </c>
      <c r="EX144" s="47" t="s">
        <v>67</v>
      </c>
      <c r="EY144" s="47" t="s">
        <v>67</v>
      </c>
      <c r="EZ144" s="47" t="s">
        <v>67</v>
      </c>
      <c r="FA144" s="47" t="s">
        <v>67</v>
      </c>
      <c r="FB144" s="47" t="s">
        <v>67</v>
      </c>
      <c r="FC144" s="47" t="s">
        <v>67</v>
      </c>
      <c r="FD144" s="47" t="s">
        <v>67</v>
      </c>
      <c r="FE144" s="47" t="s">
        <v>67</v>
      </c>
      <c r="FF144" s="47" t="s">
        <v>67</v>
      </c>
      <c r="FG144" s="42" t="s">
        <v>67</v>
      </c>
      <c r="FH144" s="47" t="s">
        <v>67</v>
      </c>
      <c r="FI144" s="42" t="s">
        <v>67</v>
      </c>
      <c r="FJ144" s="42" t="s">
        <v>67</v>
      </c>
      <c r="FK144" s="47" t="s">
        <v>67</v>
      </c>
      <c r="FL144" s="47" t="s">
        <v>67</v>
      </c>
      <c r="FM144" s="47" t="s">
        <v>67</v>
      </c>
      <c r="FN144" s="47" t="s">
        <v>67</v>
      </c>
      <c r="FO144" s="47" t="s">
        <v>67</v>
      </c>
      <c r="FP144" s="47" t="s">
        <v>67</v>
      </c>
      <c r="FQ144" s="47" t="s">
        <v>67</v>
      </c>
      <c r="FR144" s="47" t="s">
        <v>67</v>
      </c>
      <c r="FS144" s="42" t="s">
        <v>67</v>
      </c>
      <c r="FT144" s="47" t="s">
        <v>67</v>
      </c>
      <c r="FU144" s="47" t="s">
        <v>67</v>
      </c>
      <c r="FV144" s="47" t="s">
        <v>67</v>
      </c>
      <c r="FW144" s="47" t="s">
        <v>67</v>
      </c>
      <c r="FX144" s="42" t="s">
        <v>67</v>
      </c>
      <c r="FY144" s="42" t="s">
        <v>67</v>
      </c>
      <c r="FZ144" s="47" t="s">
        <v>67</v>
      </c>
      <c r="GA144" s="47" t="s">
        <v>67</v>
      </c>
      <c r="GB144" s="47" t="s">
        <v>67</v>
      </c>
      <c r="GC144" s="47" t="s">
        <v>67</v>
      </c>
      <c r="GD144" s="47" t="s">
        <v>67</v>
      </c>
      <c r="GE144" s="47" t="s">
        <v>67</v>
      </c>
      <c r="GF144" s="47" t="s">
        <v>67</v>
      </c>
      <c r="GG144" s="47" t="s">
        <v>67</v>
      </c>
      <c r="GH144" s="47" t="s">
        <v>67</v>
      </c>
      <c r="GI144" s="47" t="s">
        <v>67</v>
      </c>
      <c r="GJ144" s="47" t="s">
        <v>67</v>
      </c>
      <c r="GK144" s="47" t="s">
        <v>67</v>
      </c>
      <c r="GL144" s="47" t="s">
        <v>67</v>
      </c>
      <c r="GM144" s="47" t="s">
        <v>67</v>
      </c>
      <c r="GN144" s="47" t="s">
        <v>67</v>
      </c>
      <c r="GO144" s="47" t="s">
        <v>67</v>
      </c>
      <c r="GP144" s="47" t="s">
        <v>67</v>
      </c>
      <c r="GQ144" s="42" t="s">
        <v>67</v>
      </c>
      <c r="GR144" s="47" t="s">
        <v>67</v>
      </c>
      <c r="GS144" s="47" t="s">
        <v>67</v>
      </c>
      <c r="GT144" s="47" t="s">
        <v>67</v>
      </c>
      <c r="GU144" s="47" t="s">
        <v>67</v>
      </c>
      <c r="GV144" s="47" t="s">
        <v>67</v>
      </c>
      <c r="GW144" s="47" t="s">
        <v>67</v>
      </c>
      <c r="GX144" s="47" t="s">
        <v>67</v>
      </c>
      <c r="GY144" s="47" t="s">
        <v>67</v>
      </c>
      <c r="GZ144" s="47" t="s">
        <v>67</v>
      </c>
      <c r="HA144" s="47" t="s">
        <v>67</v>
      </c>
      <c r="HB144" s="47" t="s">
        <v>67</v>
      </c>
      <c r="HC144" s="47" t="s">
        <v>67</v>
      </c>
      <c r="HD144" s="47" t="s">
        <v>67</v>
      </c>
      <c r="HE144" s="47" t="s">
        <v>67</v>
      </c>
      <c r="HF144" s="47" t="s">
        <v>67</v>
      </c>
      <c r="HG144" s="47" t="s">
        <v>67</v>
      </c>
      <c r="HH144" s="47" t="s">
        <v>67</v>
      </c>
      <c r="HI144" s="47" t="s">
        <v>67</v>
      </c>
      <c r="HJ144" s="47" t="s">
        <v>67</v>
      </c>
      <c r="HK144" s="47" t="s">
        <v>67</v>
      </c>
      <c r="HL144" s="47" t="s">
        <v>67</v>
      </c>
      <c r="HM144" s="42" t="s">
        <v>67</v>
      </c>
    </row>
    <row r="145" spans="1:221" ht="11.25" customHeight="1">
      <c r="A145" s="86" t="s">
        <v>435</v>
      </c>
      <c r="B145" s="86"/>
      <c r="C145" s="62" t="s">
        <v>5581</v>
      </c>
      <c r="D145" s="62" t="s">
        <v>5582</v>
      </c>
      <c r="E145" s="62" t="s">
        <v>6192</v>
      </c>
      <c r="F145" s="62" t="s">
        <v>6254</v>
      </c>
      <c r="G145" s="62" t="s">
        <v>6254</v>
      </c>
      <c r="H145" s="62" t="s">
        <v>5582</v>
      </c>
      <c r="I145" s="62" t="s">
        <v>6381</v>
      </c>
      <c r="J145" s="62"/>
      <c r="K145" s="62" t="s">
        <v>1625</v>
      </c>
      <c r="L145" s="62" t="s">
        <v>6381</v>
      </c>
      <c r="M145" s="62" t="s">
        <v>1625</v>
      </c>
      <c r="N145" s="62" t="s">
        <v>6381</v>
      </c>
      <c r="O145" s="62" t="s">
        <v>1625</v>
      </c>
      <c r="P145" s="63"/>
      <c r="Q145" s="63" t="s">
        <v>681</v>
      </c>
      <c r="R145" s="63"/>
      <c r="S145" s="63" t="s">
        <v>718</v>
      </c>
      <c r="T145" s="63" t="s">
        <v>4838</v>
      </c>
      <c r="U145" s="63" t="s">
        <v>4838</v>
      </c>
      <c r="V145" s="62" t="s">
        <v>4756</v>
      </c>
      <c r="W145" s="62" t="s">
        <v>4756</v>
      </c>
      <c r="X145" s="63" t="s">
        <v>4687</v>
      </c>
      <c r="Y145" s="63" t="s">
        <v>4687</v>
      </c>
      <c r="Z145" s="63" t="s">
        <v>1522</v>
      </c>
      <c r="AA145" s="63" t="s">
        <v>1522</v>
      </c>
      <c r="AB145" s="63" t="s">
        <v>1522</v>
      </c>
      <c r="AC145" s="63" t="s">
        <v>2318</v>
      </c>
      <c r="AD145" s="63" t="s">
        <v>2318</v>
      </c>
      <c r="AE145" s="63" t="s">
        <v>2318</v>
      </c>
      <c r="AF145" s="63" t="s">
        <v>1964</v>
      </c>
      <c r="AG145" s="63"/>
      <c r="AH145" s="63"/>
      <c r="AI145" s="200"/>
      <c r="AJ145" s="63" t="s">
        <v>3918</v>
      </c>
      <c r="AK145" s="63" t="s">
        <v>3918</v>
      </c>
      <c r="AL145" s="62" t="s">
        <v>6254</v>
      </c>
      <c r="AM145" s="63" t="s">
        <v>5306</v>
      </c>
      <c r="AN145" s="63" t="s">
        <v>5825</v>
      </c>
      <c r="AO145" s="63" t="s">
        <v>6941</v>
      </c>
      <c r="AP145" s="63" t="s">
        <v>5867</v>
      </c>
      <c r="AQ145" s="63" t="s">
        <v>5438</v>
      </c>
      <c r="AR145" s="63" t="s">
        <v>7036</v>
      </c>
      <c r="AS145" s="63"/>
      <c r="AT145" s="63"/>
      <c r="AU145" s="63" t="s">
        <v>1539</v>
      </c>
      <c r="AV145" s="63" t="s">
        <v>1539</v>
      </c>
      <c r="AW145" s="63" t="s">
        <v>1257</v>
      </c>
      <c r="AX145" s="63" t="s">
        <v>1257</v>
      </c>
      <c r="AY145" s="63" t="s">
        <v>1257</v>
      </c>
      <c r="AZ145" s="63" t="s">
        <v>1257</v>
      </c>
      <c r="BA145" s="63" t="s">
        <v>1257</v>
      </c>
      <c r="BB145" s="63" t="s">
        <v>1257</v>
      </c>
      <c r="BC145" s="63" t="s">
        <v>1257</v>
      </c>
      <c r="BD145" s="63" t="s">
        <v>1257</v>
      </c>
      <c r="BE145" s="62"/>
      <c r="BF145" s="62" t="s">
        <v>25</v>
      </c>
      <c r="BG145" s="63" t="s">
        <v>4287</v>
      </c>
      <c r="BH145" s="62"/>
      <c r="BI145" s="62" t="s">
        <v>789</v>
      </c>
      <c r="BJ145" s="62" t="s">
        <v>789</v>
      </c>
      <c r="BK145" s="62" t="s">
        <v>4287</v>
      </c>
      <c r="BL145" s="63" t="s">
        <v>4287</v>
      </c>
      <c r="BM145" s="63" t="s">
        <v>4287</v>
      </c>
      <c r="BN145" s="62"/>
      <c r="BO145" s="63" t="s">
        <v>4287</v>
      </c>
      <c r="BP145" s="62" t="s">
        <v>838</v>
      </c>
      <c r="BQ145" s="62" t="s">
        <v>838</v>
      </c>
      <c r="BR145" s="62" t="s">
        <v>4287</v>
      </c>
      <c r="BS145" s="63" t="s">
        <v>4287</v>
      </c>
      <c r="BT145" s="62" t="s">
        <v>894</v>
      </c>
      <c r="BU145" s="62" t="s">
        <v>894</v>
      </c>
      <c r="BV145" s="62" t="s">
        <v>4287</v>
      </c>
      <c r="BW145" s="63" t="s">
        <v>4287</v>
      </c>
      <c r="BX145" s="63" t="s">
        <v>7282</v>
      </c>
      <c r="BY145" s="63" t="s">
        <v>5376</v>
      </c>
      <c r="BZ145" s="63" t="s">
        <v>4032</v>
      </c>
      <c r="CA145" s="63" t="s">
        <v>7343</v>
      </c>
      <c r="CB145" s="63" t="s">
        <v>4032</v>
      </c>
      <c r="CC145" s="63" t="s">
        <v>7282</v>
      </c>
      <c r="CD145" s="62" t="s">
        <v>25</v>
      </c>
      <c r="CE145" s="62"/>
      <c r="CF145" s="64" t="s">
        <v>5124</v>
      </c>
      <c r="CG145" s="64" t="s">
        <v>5124</v>
      </c>
      <c r="CH145" s="64"/>
      <c r="CI145" s="64"/>
      <c r="CJ145" s="64"/>
      <c r="CK145" s="64" t="s">
        <v>5013</v>
      </c>
      <c r="CL145" s="64" t="s">
        <v>5013</v>
      </c>
      <c r="CM145" s="64" t="s">
        <v>5013</v>
      </c>
      <c r="CN145" s="63" t="s">
        <v>8026</v>
      </c>
      <c r="CO145" s="63" t="s">
        <v>8026</v>
      </c>
      <c r="CP145" s="64" t="s">
        <v>701</v>
      </c>
      <c r="CQ145" s="64" t="s">
        <v>701</v>
      </c>
      <c r="CR145" s="64" t="s">
        <v>4421</v>
      </c>
      <c r="CS145" s="64"/>
      <c r="CT145" s="64" t="s">
        <v>946</v>
      </c>
      <c r="CU145" s="64" t="s">
        <v>946</v>
      </c>
      <c r="CV145" s="64" t="s">
        <v>3840</v>
      </c>
      <c r="CW145" s="65"/>
      <c r="CX145" s="64" t="s">
        <v>946</v>
      </c>
      <c r="CY145" s="64" t="s">
        <v>946</v>
      </c>
      <c r="CZ145" s="64" t="s">
        <v>3840</v>
      </c>
      <c r="DA145" s="62" t="s">
        <v>1439</v>
      </c>
      <c r="DB145" s="62"/>
      <c r="DC145" s="62" t="s">
        <v>1439</v>
      </c>
      <c r="DD145" s="62"/>
      <c r="DE145" s="62" t="s">
        <v>1439</v>
      </c>
      <c r="DF145" s="62" t="s">
        <v>1439</v>
      </c>
      <c r="DG145" s="62" t="s">
        <v>1439</v>
      </c>
      <c r="DH145" s="62" t="s">
        <v>1439</v>
      </c>
      <c r="DI145" s="62" t="s">
        <v>1814</v>
      </c>
      <c r="DJ145" s="62" t="s">
        <v>1814</v>
      </c>
      <c r="DK145" s="62" t="s">
        <v>1814</v>
      </c>
      <c r="DL145" s="62" t="s">
        <v>3511</v>
      </c>
      <c r="DM145" s="62" t="s">
        <v>2192</v>
      </c>
      <c r="DN145" s="62" t="s">
        <v>3511</v>
      </c>
      <c r="DO145" s="62" t="s">
        <v>2628</v>
      </c>
      <c r="DP145" s="62" t="s">
        <v>2628</v>
      </c>
      <c r="DQ145" s="62" t="s">
        <v>3144</v>
      </c>
      <c r="DR145" s="62"/>
      <c r="DS145" s="62"/>
      <c r="DT145" s="62"/>
      <c r="DU145" s="62"/>
      <c r="DV145" s="62" t="s">
        <v>999</v>
      </c>
      <c r="DW145" s="62" t="s">
        <v>999</v>
      </c>
      <c r="DX145" s="62" t="s">
        <v>999</v>
      </c>
      <c r="DY145" s="62" t="s">
        <v>999</v>
      </c>
      <c r="DZ145" s="62" t="s">
        <v>2226</v>
      </c>
      <c r="EA145" s="62" t="s">
        <v>2226</v>
      </c>
      <c r="EB145" s="62" t="s">
        <v>2226</v>
      </c>
      <c r="EC145" s="62" t="s">
        <v>2226</v>
      </c>
      <c r="ED145" s="62" t="s">
        <v>2226</v>
      </c>
      <c r="EE145" s="62" t="s">
        <v>2226</v>
      </c>
      <c r="EF145" s="62" t="s">
        <v>2226</v>
      </c>
      <c r="EG145" s="62" t="s">
        <v>2226</v>
      </c>
      <c r="EH145" s="62" t="s">
        <v>6078</v>
      </c>
      <c r="EI145" s="62" t="s">
        <v>6078</v>
      </c>
      <c r="EJ145" s="62" t="s">
        <v>6078</v>
      </c>
      <c r="EK145" s="62" t="s">
        <v>6078</v>
      </c>
      <c r="EL145" s="62" t="s">
        <v>6078</v>
      </c>
      <c r="EM145" s="62" t="s">
        <v>6078</v>
      </c>
      <c r="EN145" s="62" t="s">
        <v>6078</v>
      </c>
      <c r="EO145" s="62" t="s">
        <v>6078</v>
      </c>
      <c r="EP145" s="66" t="s">
        <v>8136</v>
      </c>
      <c r="EQ145" s="66" t="s">
        <v>2263</v>
      </c>
      <c r="ER145" s="66" t="s">
        <v>8136</v>
      </c>
      <c r="ES145" s="66" t="s">
        <v>2263</v>
      </c>
      <c r="ET145" s="66" t="s">
        <v>3389</v>
      </c>
      <c r="EU145" s="66" t="s">
        <v>3389</v>
      </c>
      <c r="EV145" s="66" t="s">
        <v>4366</v>
      </c>
      <c r="EW145" s="66" t="s">
        <v>4366</v>
      </c>
      <c r="EX145" s="66" t="s">
        <v>4366</v>
      </c>
      <c r="EY145" s="66" t="s">
        <v>4366</v>
      </c>
      <c r="EZ145" s="62" t="s">
        <v>595</v>
      </c>
      <c r="FA145" s="62" t="s">
        <v>595</v>
      </c>
      <c r="FB145" s="62" t="s">
        <v>3712</v>
      </c>
      <c r="FC145" s="62" t="s">
        <v>3712</v>
      </c>
      <c r="FD145" s="66" t="s">
        <v>2427</v>
      </c>
      <c r="FE145" s="66" t="s">
        <v>2427</v>
      </c>
      <c r="FF145" s="66" t="s">
        <v>4465</v>
      </c>
      <c r="FG145" s="63" t="s">
        <v>3593</v>
      </c>
      <c r="FH145" s="62"/>
      <c r="FI145" s="63" t="s">
        <v>3593</v>
      </c>
      <c r="FJ145" s="62" t="s">
        <v>444</v>
      </c>
      <c r="FK145" s="62" t="s">
        <v>2546</v>
      </c>
      <c r="FL145" s="63"/>
      <c r="FM145" s="63" t="s">
        <v>1142</v>
      </c>
      <c r="FN145" s="63" t="s">
        <v>1142</v>
      </c>
      <c r="FO145" s="63" t="s">
        <v>1142</v>
      </c>
      <c r="FP145" s="63" t="s">
        <v>1142</v>
      </c>
      <c r="FQ145" s="63" t="s">
        <v>1142</v>
      </c>
      <c r="FR145" s="63" t="s">
        <v>1142</v>
      </c>
      <c r="FS145" s="63" t="s">
        <v>3996</v>
      </c>
      <c r="FT145" s="63" t="s">
        <v>2654</v>
      </c>
      <c r="FU145" s="63" t="s">
        <v>2651</v>
      </c>
      <c r="FV145" s="63" t="s">
        <v>2655</v>
      </c>
      <c r="FW145" s="62"/>
      <c r="FX145" s="62" t="s">
        <v>1504</v>
      </c>
      <c r="FY145" s="62" t="s">
        <v>1504</v>
      </c>
      <c r="FZ145" s="62" t="s">
        <v>2716</v>
      </c>
      <c r="GA145" s="62" t="s">
        <v>1312</v>
      </c>
      <c r="GB145" s="62" t="s">
        <v>1098</v>
      </c>
      <c r="GC145" s="62" t="s">
        <v>1098</v>
      </c>
      <c r="GD145" s="62" t="s">
        <v>2861</v>
      </c>
      <c r="GE145" s="62" t="s">
        <v>2861</v>
      </c>
      <c r="GF145" s="62" t="s">
        <v>2861</v>
      </c>
      <c r="GG145" s="62" t="s">
        <v>2861</v>
      </c>
      <c r="GH145" s="62" t="s">
        <v>5205</v>
      </c>
      <c r="GI145" s="62" t="s">
        <v>5205</v>
      </c>
      <c r="GJ145" s="62"/>
      <c r="GK145" s="62"/>
      <c r="GL145" s="62" t="s">
        <v>1354</v>
      </c>
      <c r="GM145" s="62" t="s">
        <v>1392</v>
      </c>
      <c r="GN145" s="62" t="s">
        <v>1392</v>
      </c>
      <c r="GO145" s="62"/>
      <c r="GP145" s="62" t="s">
        <v>1661</v>
      </c>
      <c r="GQ145" s="62" t="s">
        <v>1272</v>
      </c>
      <c r="GR145" s="62"/>
      <c r="GS145" s="62"/>
      <c r="GT145" s="62" t="s">
        <v>1142</v>
      </c>
      <c r="GU145" s="62" t="s">
        <v>1142</v>
      </c>
      <c r="GV145" s="62" t="s">
        <v>1142</v>
      </c>
      <c r="GW145" s="62" t="s">
        <v>1142</v>
      </c>
      <c r="GX145" s="62" t="s">
        <v>3436</v>
      </c>
      <c r="GY145" s="62" t="s">
        <v>3436</v>
      </c>
      <c r="GZ145" s="62" t="s">
        <v>5663</v>
      </c>
      <c r="HA145" s="67"/>
      <c r="HB145" s="67"/>
      <c r="HC145" s="62" t="s">
        <v>1142</v>
      </c>
      <c r="HD145" s="62" t="s">
        <v>1142</v>
      </c>
      <c r="HE145" s="62" t="s">
        <v>1142</v>
      </c>
      <c r="HF145" s="62" t="s">
        <v>1142</v>
      </c>
      <c r="HG145" s="62" t="s">
        <v>5957</v>
      </c>
      <c r="HH145" s="62" t="s">
        <v>5957</v>
      </c>
      <c r="HI145" s="62" t="s">
        <v>2453</v>
      </c>
      <c r="HJ145" s="62" t="s">
        <v>2453</v>
      </c>
      <c r="HK145" s="62" t="s">
        <v>517</v>
      </c>
      <c r="HL145" s="62" t="s">
        <v>517</v>
      </c>
      <c r="HM145" s="62" t="s">
        <v>3274</v>
      </c>
    </row>
    <row r="146" spans="1:221" s="30" customFormat="1" ht="22.5" customHeight="1">
      <c r="A146" s="9" t="s">
        <v>1901</v>
      </c>
      <c r="B146" s="9"/>
      <c r="C146" s="42" t="s">
        <v>67</v>
      </c>
      <c r="D146" s="42" t="s">
        <v>67</v>
      </c>
      <c r="E146" s="174" t="s">
        <v>67</v>
      </c>
      <c r="F146" s="174" t="s">
        <v>67</v>
      </c>
      <c r="G146" s="174" t="s">
        <v>67</v>
      </c>
      <c r="H146" s="42" t="s">
        <v>67</v>
      </c>
      <c r="I146" s="174" t="s">
        <v>67</v>
      </c>
      <c r="J146" s="127"/>
      <c r="K146" s="42" t="s">
        <v>67</v>
      </c>
      <c r="L146" s="174" t="s">
        <v>67</v>
      </c>
      <c r="M146" s="42" t="s">
        <v>67</v>
      </c>
      <c r="N146" s="174" t="s">
        <v>67</v>
      </c>
      <c r="O146" s="42" t="s">
        <v>67</v>
      </c>
      <c r="P146" s="116"/>
      <c r="Q146" s="42" t="s">
        <v>67</v>
      </c>
      <c r="R146" s="127"/>
      <c r="S146" s="47" t="s">
        <v>67</v>
      </c>
      <c r="T146" s="47" t="s">
        <v>67</v>
      </c>
      <c r="U146" s="174" t="s">
        <v>67</v>
      </c>
      <c r="V146" s="42" t="s">
        <v>67</v>
      </c>
      <c r="W146" s="42" t="s">
        <v>67</v>
      </c>
      <c r="X146" s="47" t="s">
        <v>67</v>
      </c>
      <c r="Y146" s="47" t="s">
        <v>67</v>
      </c>
      <c r="Z146" s="127"/>
      <c r="AA146" s="127"/>
      <c r="AB146" s="127"/>
      <c r="AC146" s="42" t="s">
        <v>67</v>
      </c>
      <c r="AD146" s="42" t="s">
        <v>67</v>
      </c>
      <c r="AE146" s="42" t="s">
        <v>67</v>
      </c>
      <c r="AF146" s="47" t="s">
        <v>67</v>
      </c>
      <c r="AG146" s="42" t="s">
        <v>25</v>
      </c>
      <c r="AH146" s="42" t="s">
        <v>25</v>
      </c>
      <c r="AI146" s="42" t="s">
        <v>67</v>
      </c>
      <c r="AJ146" s="47" t="s">
        <v>67</v>
      </c>
      <c r="AK146" s="47" t="s">
        <v>67</v>
      </c>
      <c r="AL146" s="174" t="s">
        <v>67</v>
      </c>
      <c r="AM146" s="47" t="s">
        <v>84</v>
      </c>
      <c r="AN146" s="42" t="s">
        <v>67</v>
      </c>
      <c r="AO146" s="47" t="s">
        <v>67</v>
      </c>
      <c r="AP146" s="47" t="s">
        <v>84</v>
      </c>
      <c r="AQ146" s="47" t="s">
        <v>84</v>
      </c>
      <c r="AR146" s="47" t="s">
        <v>67</v>
      </c>
      <c r="AS146" s="47" t="s">
        <v>67</v>
      </c>
      <c r="AT146" s="47" t="s">
        <v>67</v>
      </c>
      <c r="AU146" s="47" t="s">
        <v>67</v>
      </c>
      <c r="AV146" s="47" t="s">
        <v>67</v>
      </c>
      <c r="AW146" s="42" t="s">
        <v>25</v>
      </c>
      <c r="AX146" s="42" t="s">
        <v>25</v>
      </c>
      <c r="AY146" s="42" t="s">
        <v>25</v>
      </c>
      <c r="AZ146" s="42" t="s">
        <v>25</v>
      </c>
      <c r="BA146" s="42" t="s">
        <v>25</v>
      </c>
      <c r="BB146" s="42" t="s">
        <v>25</v>
      </c>
      <c r="BC146" s="42" t="s">
        <v>25</v>
      </c>
      <c r="BD146" s="42" t="s">
        <v>25</v>
      </c>
      <c r="BE146" s="127"/>
      <c r="BF146" s="42" t="s">
        <v>25</v>
      </c>
      <c r="BG146" s="42" t="s">
        <v>67</v>
      </c>
      <c r="BH146" s="127"/>
      <c r="BI146" s="42" t="s">
        <v>67</v>
      </c>
      <c r="BJ146" s="42" t="s">
        <v>67</v>
      </c>
      <c r="BK146" s="47" t="s">
        <v>67</v>
      </c>
      <c r="BL146" s="47" t="s">
        <v>67</v>
      </c>
      <c r="BM146" s="42" t="s">
        <v>67</v>
      </c>
      <c r="BN146" s="127"/>
      <c r="BO146" s="42" t="s">
        <v>67</v>
      </c>
      <c r="BP146" s="42" t="s">
        <v>67</v>
      </c>
      <c r="BQ146" s="42" t="s">
        <v>67</v>
      </c>
      <c r="BR146" s="47" t="s">
        <v>67</v>
      </c>
      <c r="BS146" s="47" t="s">
        <v>67</v>
      </c>
      <c r="BT146" s="42" t="s">
        <v>67</v>
      </c>
      <c r="BU146" s="42" t="s">
        <v>67</v>
      </c>
      <c r="BV146" s="47" t="s">
        <v>67</v>
      </c>
      <c r="BW146" s="47" t="s">
        <v>67</v>
      </c>
      <c r="BX146" s="42" t="s">
        <v>67</v>
      </c>
      <c r="BY146" s="47" t="s">
        <v>67</v>
      </c>
      <c r="BZ146" s="47" t="s">
        <v>67</v>
      </c>
      <c r="CA146" s="42" t="s">
        <v>67</v>
      </c>
      <c r="CB146" s="47" t="s">
        <v>67</v>
      </c>
      <c r="CC146" s="42" t="s">
        <v>25</v>
      </c>
      <c r="CD146" s="47" t="s">
        <v>25</v>
      </c>
      <c r="CE146" s="127"/>
      <c r="CF146" s="42" t="s">
        <v>25</v>
      </c>
      <c r="CG146" s="42" t="s">
        <v>25</v>
      </c>
      <c r="CH146" s="133"/>
      <c r="CI146" s="129"/>
      <c r="CJ146" s="129"/>
      <c r="CK146" s="42" t="s">
        <v>25</v>
      </c>
      <c r="CL146" s="42" t="s">
        <v>25</v>
      </c>
      <c r="CM146" s="42" t="s">
        <v>25</v>
      </c>
      <c r="CN146" s="47" t="s">
        <v>67</v>
      </c>
      <c r="CO146" s="47" t="s">
        <v>67</v>
      </c>
      <c r="CP146" s="48" t="s">
        <v>67</v>
      </c>
      <c r="CQ146" s="48" t="s">
        <v>67</v>
      </c>
      <c r="CR146" s="51" t="s">
        <v>67</v>
      </c>
      <c r="CS146" s="133"/>
      <c r="CT146" s="48" t="s">
        <v>67</v>
      </c>
      <c r="CU146" s="48" t="s">
        <v>67</v>
      </c>
      <c r="CV146" s="48" t="s">
        <v>67</v>
      </c>
      <c r="CW146" s="129"/>
      <c r="CX146" s="48" t="s">
        <v>67</v>
      </c>
      <c r="CY146" s="48" t="s">
        <v>67</v>
      </c>
      <c r="CZ146" s="48" t="s">
        <v>67</v>
      </c>
      <c r="DA146" s="48" t="s">
        <v>67</v>
      </c>
      <c r="DB146" s="127"/>
      <c r="DC146" s="48" t="s">
        <v>67</v>
      </c>
      <c r="DD146" s="127"/>
      <c r="DE146" s="48" t="s">
        <v>67</v>
      </c>
      <c r="DF146" s="48" t="s">
        <v>67</v>
      </c>
      <c r="DG146" s="48" t="s">
        <v>67</v>
      </c>
      <c r="DH146" s="48" t="s">
        <v>67</v>
      </c>
      <c r="DI146" s="127"/>
      <c r="DJ146" s="127"/>
      <c r="DK146" s="127"/>
      <c r="DL146" s="42" t="s">
        <v>67</v>
      </c>
      <c r="DM146" s="47" t="s">
        <v>67</v>
      </c>
      <c r="DN146" s="42" t="s">
        <v>67</v>
      </c>
      <c r="DO146" s="47" t="s">
        <v>67</v>
      </c>
      <c r="DP146" s="47" t="s">
        <v>67</v>
      </c>
      <c r="DQ146" s="47" t="s">
        <v>67</v>
      </c>
      <c r="DR146" s="127"/>
      <c r="DS146" s="127"/>
      <c r="DT146" s="127"/>
      <c r="DU146" s="127"/>
      <c r="DV146" s="47" t="s">
        <v>67</v>
      </c>
      <c r="DW146" s="47" t="s">
        <v>67</v>
      </c>
      <c r="DX146" s="47" t="s">
        <v>67</v>
      </c>
      <c r="DY146" s="47" t="s">
        <v>67</v>
      </c>
      <c r="DZ146" s="47" t="s">
        <v>67</v>
      </c>
      <c r="EA146" s="47" t="s">
        <v>67</v>
      </c>
      <c r="EB146" s="47" t="s">
        <v>67</v>
      </c>
      <c r="EC146" s="47" t="s">
        <v>67</v>
      </c>
      <c r="ED146" s="47" t="s">
        <v>67</v>
      </c>
      <c r="EE146" s="47" t="s">
        <v>67</v>
      </c>
      <c r="EF146" s="47" t="s">
        <v>67</v>
      </c>
      <c r="EG146" s="47" t="s">
        <v>67</v>
      </c>
      <c r="EH146" s="42" t="s">
        <v>67</v>
      </c>
      <c r="EI146" s="42" t="s">
        <v>67</v>
      </c>
      <c r="EJ146" s="42" t="s">
        <v>67</v>
      </c>
      <c r="EK146" s="42" t="s">
        <v>67</v>
      </c>
      <c r="EL146" s="42" t="s">
        <v>67</v>
      </c>
      <c r="EM146" s="42" t="s">
        <v>67</v>
      </c>
      <c r="EN146" s="42" t="s">
        <v>67</v>
      </c>
      <c r="EO146" s="42" t="s">
        <v>67</v>
      </c>
      <c r="EP146" s="42" t="s">
        <v>67</v>
      </c>
      <c r="EQ146" s="47" t="s">
        <v>67</v>
      </c>
      <c r="ER146" s="42" t="s">
        <v>67</v>
      </c>
      <c r="ES146" s="47" t="s">
        <v>67</v>
      </c>
      <c r="ET146" s="47" t="s">
        <v>67</v>
      </c>
      <c r="EU146" s="47" t="s">
        <v>67</v>
      </c>
      <c r="EV146" s="47" t="s">
        <v>67</v>
      </c>
      <c r="EW146" s="47" t="s">
        <v>67</v>
      </c>
      <c r="EX146" s="47" t="s">
        <v>67</v>
      </c>
      <c r="EY146" s="47" t="s">
        <v>67</v>
      </c>
      <c r="EZ146" s="47" t="s">
        <v>67</v>
      </c>
      <c r="FA146" s="47" t="s">
        <v>67</v>
      </c>
      <c r="FB146" s="47" t="s">
        <v>67</v>
      </c>
      <c r="FC146" s="47" t="s">
        <v>67</v>
      </c>
      <c r="FD146" s="47" t="s">
        <v>67</v>
      </c>
      <c r="FE146" s="47" t="s">
        <v>67</v>
      </c>
      <c r="FF146" s="47" t="s">
        <v>67</v>
      </c>
      <c r="FG146" s="42" t="s">
        <v>67</v>
      </c>
      <c r="FH146" s="115"/>
      <c r="FI146" s="42" t="s">
        <v>67</v>
      </c>
      <c r="FJ146" s="127"/>
      <c r="FK146" s="47" t="s">
        <v>67</v>
      </c>
      <c r="FL146" s="127"/>
      <c r="FM146" s="47" t="s">
        <v>67</v>
      </c>
      <c r="FN146" s="47" t="s">
        <v>67</v>
      </c>
      <c r="FO146" s="47" t="s">
        <v>67</v>
      </c>
      <c r="FP146" s="47" t="s">
        <v>67</v>
      </c>
      <c r="FQ146" s="47" t="s">
        <v>67</v>
      </c>
      <c r="FR146" s="47" t="s">
        <v>67</v>
      </c>
      <c r="FS146" s="47" t="s">
        <v>25</v>
      </c>
      <c r="FT146" s="47" t="s">
        <v>67</v>
      </c>
      <c r="FU146" s="47" t="s">
        <v>67</v>
      </c>
      <c r="FV146" s="47" t="s">
        <v>67</v>
      </c>
      <c r="FW146" s="127"/>
      <c r="FX146" s="47" t="s">
        <v>67</v>
      </c>
      <c r="FY146" s="47" t="s">
        <v>67</v>
      </c>
      <c r="FZ146" s="47" t="s">
        <v>67</v>
      </c>
      <c r="GA146" s="127"/>
      <c r="GB146" s="47" t="s">
        <v>67</v>
      </c>
      <c r="GC146" s="47" t="s">
        <v>67</v>
      </c>
      <c r="GD146" s="47" t="s">
        <v>67</v>
      </c>
      <c r="GE146" s="47" t="s">
        <v>67</v>
      </c>
      <c r="GF146" s="47" t="s">
        <v>67</v>
      </c>
      <c r="GG146" s="47" t="s">
        <v>67</v>
      </c>
      <c r="GH146" s="47" t="s">
        <v>67</v>
      </c>
      <c r="GI146" s="47" t="s">
        <v>67</v>
      </c>
      <c r="GJ146" s="127"/>
      <c r="GK146" s="127"/>
      <c r="GL146" s="47" t="s">
        <v>67</v>
      </c>
      <c r="GM146" s="47" t="s">
        <v>67</v>
      </c>
      <c r="GN146" s="47" t="s">
        <v>67</v>
      </c>
      <c r="GO146" s="127"/>
      <c r="GP146" s="47" t="s">
        <v>67</v>
      </c>
      <c r="GQ146" s="42" t="s">
        <v>67</v>
      </c>
      <c r="GR146" s="127"/>
      <c r="GS146" s="127"/>
      <c r="GT146" s="42" t="s">
        <v>67</v>
      </c>
      <c r="GU146" s="42" t="s">
        <v>67</v>
      </c>
      <c r="GV146" s="42" t="s">
        <v>67</v>
      </c>
      <c r="GW146" s="42" t="s">
        <v>67</v>
      </c>
      <c r="GX146" s="47" t="s">
        <v>67</v>
      </c>
      <c r="GY146" s="47" t="s">
        <v>67</v>
      </c>
      <c r="GZ146" s="47" t="s">
        <v>67</v>
      </c>
      <c r="HA146" s="127"/>
      <c r="HB146" s="127"/>
      <c r="HC146" s="42" t="s">
        <v>67</v>
      </c>
      <c r="HD146" s="42" t="s">
        <v>67</v>
      </c>
      <c r="HE146" s="42" t="s">
        <v>67</v>
      </c>
      <c r="HF146" s="42" t="s">
        <v>67</v>
      </c>
      <c r="HG146" s="47" t="s">
        <v>67</v>
      </c>
      <c r="HH146" s="47" t="s">
        <v>67</v>
      </c>
      <c r="HI146" s="47" t="s">
        <v>67</v>
      </c>
      <c r="HJ146" s="47" t="s">
        <v>67</v>
      </c>
      <c r="HK146" s="116"/>
      <c r="HL146" s="42" t="s">
        <v>67</v>
      </c>
      <c r="HM146" s="42" t="s">
        <v>67</v>
      </c>
    </row>
    <row r="147" spans="1:221" ht="11.25" customHeight="1">
      <c r="A147" s="86" t="s">
        <v>435</v>
      </c>
      <c r="B147" s="86"/>
      <c r="C147" s="62" t="s">
        <v>5581</v>
      </c>
      <c r="D147" s="62" t="s">
        <v>5582</v>
      </c>
      <c r="E147" s="62" t="s">
        <v>6192</v>
      </c>
      <c r="F147" s="62" t="s">
        <v>6254</v>
      </c>
      <c r="G147" s="62" t="s">
        <v>6254</v>
      </c>
      <c r="H147" s="62" t="s">
        <v>5582</v>
      </c>
      <c r="I147" s="62" t="s">
        <v>6381</v>
      </c>
      <c r="J147" s="62"/>
      <c r="K147" s="62" t="s">
        <v>1625</v>
      </c>
      <c r="L147" s="62" t="s">
        <v>6381</v>
      </c>
      <c r="M147" s="62" t="s">
        <v>1625</v>
      </c>
      <c r="N147" s="62" t="s">
        <v>6381</v>
      </c>
      <c r="O147" s="62" t="s">
        <v>1625</v>
      </c>
      <c r="P147" s="63"/>
      <c r="Q147" s="63" t="s">
        <v>1925</v>
      </c>
      <c r="R147" s="63"/>
      <c r="S147" s="63" t="s">
        <v>1926</v>
      </c>
      <c r="T147" s="63" t="s">
        <v>4839</v>
      </c>
      <c r="U147" s="63" t="s">
        <v>4839</v>
      </c>
      <c r="V147" s="62" t="s">
        <v>4757</v>
      </c>
      <c r="W147" s="62" t="s">
        <v>4757</v>
      </c>
      <c r="X147" s="63" t="s">
        <v>4688</v>
      </c>
      <c r="Y147" s="63" t="s">
        <v>4688</v>
      </c>
      <c r="Z147" s="63"/>
      <c r="AA147" s="63"/>
      <c r="AB147" s="63"/>
      <c r="AC147" s="63" t="s">
        <v>2319</v>
      </c>
      <c r="AD147" s="63" t="s">
        <v>2319</v>
      </c>
      <c r="AE147" s="63" t="s">
        <v>2319</v>
      </c>
      <c r="AF147" s="63" t="s">
        <v>1964</v>
      </c>
      <c r="AG147" s="63" t="s">
        <v>25</v>
      </c>
      <c r="AH147" s="63" t="s">
        <v>25</v>
      </c>
      <c r="AI147" s="200"/>
      <c r="AJ147" s="63" t="s">
        <v>3918</v>
      </c>
      <c r="AK147" s="63" t="s">
        <v>3918</v>
      </c>
      <c r="AL147" s="62" t="s">
        <v>6254</v>
      </c>
      <c r="AM147" s="63" t="s">
        <v>5306</v>
      </c>
      <c r="AN147" s="63" t="s">
        <v>5825</v>
      </c>
      <c r="AO147" s="63" t="s">
        <v>6941</v>
      </c>
      <c r="AP147" s="63" t="s">
        <v>5867</v>
      </c>
      <c r="AQ147" s="63" t="s">
        <v>5438</v>
      </c>
      <c r="AR147" s="63" t="s">
        <v>7036</v>
      </c>
      <c r="AS147" s="63"/>
      <c r="AT147" s="63"/>
      <c r="AU147" s="63" t="s">
        <v>1539</v>
      </c>
      <c r="AV147" s="63" t="s">
        <v>1539</v>
      </c>
      <c r="AW147" s="63" t="s">
        <v>25</v>
      </c>
      <c r="AX147" s="63" t="s">
        <v>25</v>
      </c>
      <c r="AY147" s="63" t="s">
        <v>25</v>
      </c>
      <c r="AZ147" s="63" t="s">
        <v>25</v>
      </c>
      <c r="BA147" s="63" t="s">
        <v>25</v>
      </c>
      <c r="BB147" s="63" t="s">
        <v>25</v>
      </c>
      <c r="BC147" s="63" t="s">
        <v>25</v>
      </c>
      <c r="BD147" s="63" t="s">
        <v>25</v>
      </c>
      <c r="BE147" s="62"/>
      <c r="BF147" s="63" t="s">
        <v>25</v>
      </c>
      <c r="BG147" s="63" t="s">
        <v>4287</v>
      </c>
      <c r="BH147" s="62"/>
      <c r="BI147" s="62" t="s">
        <v>2050</v>
      </c>
      <c r="BJ147" s="62" t="s">
        <v>2050</v>
      </c>
      <c r="BK147" s="62" t="s">
        <v>4287</v>
      </c>
      <c r="BL147" s="63" t="s">
        <v>4287</v>
      </c>
      <c r="BM147" s="63" t="s">
        <v>4287</v>
      </c>
      <c r="BN147" s="62"/>
      <c r="BO147" s="63" t="s">
        <v>4287</v>
      </c>
      <c r="BP147" s="62" t="s">
        <v>2065</v>
      </c>
      <c r="BQ147" s="62" t="s">
        <v>2065</v>
      </c>
      <c r="BR147" s="62" t="s">
        <v>4287</v>
      </c>
      <c r="BS147" s="63" t="s">
        <v>4287</v>
      </c>
      <c r="BT147" s="62" t="s">
        <v>2085</v>
      </c>
      <c r="BU147" s="62" t="s">
        <v>2085</v>
      </c>
      <c r="BV147" s="62" t="s">
        <v>4287</v>
      </c>
      <c r="BW147" s="63" t="s">
        <v>4287</v>
      </c>
      <c r="BX147" s="63" t="s">
        <v>7284</v>
      </c>
      <c r="BY147" s="63" t="s">
        <v>4033</v>
      </c>
      <c r="BZ147" s="63" t="s">
        <v>4033</v>
      </c>
      <c r="CA147" s="63" t="s">
        <v>7344</v>
      </c>
      <c r="CB147" s="63" t="s">
        <v>4033</v>
      </c>
      <c r="CC147" s="63" t="s">
        <v>25</v>
      </c>
      <c r="CD147" s="62" t="s">
        <v>25</v>
      </c>
      <c r="CE147" s="62"/>
      <c r="CF147" s="64" t="s">
        <v>5124</v>
      </c>
      <c r="CG147" s="64" t="s">
        <v>5124</v>
      </c>
      <c r="CH147" s="64"/>
      <c r="CI147" s="64"/>
      <c r="CJ147" s="64"/>
      <c r="CK147" s="64" t="s">
        <v>5013</v>
      </c>
      <c r="CL147" s="64" t="s">
        <v>5013</v>
      </c>
      <c r="CM147" s="64" t="s">
        <v>5013</v>
      </c>
      <c r="CN147" s="63" t="s">
        <v>8049</v>
      </c>
      <c r="CO147" s="63" t="s">
        <v>8049</v>
      </c>
      <c r="CP147" s="64" t="s">
        <v>701</v>
      </c>
      <c r="CQ147" s="64" t="s">
        <v>701</v>
      </c>
      <c r="CR147" s="64" t="s">
        <v>4421</v>
      </c>
      <c r="CS147" s="64"/>
      <c r="CT147" s="64" t="s">
        <v>2131</v>
      </c>
      <c r="CU147" s="64" t="s">
        <v>2131</v>
      </c>
      <c r="CV147" s="64" t="s">
        <v>3841</v>
      </c>
      <c r="CW147" s="65"/>
      <c r="CX147" s="64" t="s">
        <v>2131</v>
      </c>
      <c r="CY147" s="64" t="s">
        <v>2131</v>
      </c>
      <c r="CZ147" s="64" t="s">
        <v>3841</v>
      </c>
      <c r="DA147" s="62" t="s">
        <v>1439</v>
      </c>
      <c r="DB147" s="62"/>
      <c r="DC147" s="62" t="s">
        <v>1439</v>
      </c>
      <c r="DD147" s="62"/>
      <c r="DE147" s="62" t="s">
        <v>1439</v>
      </c>
      <c r="DF147" s="62" t="s">
        <v>1439</v>
      </c>
      <c r="DG147" s="62" t="s">
        <v>1439</v>
      </c>
      <c r="DH147" s="62" t="s">
        <v>1439</v>
      </c>
      <c r="DI147" s="62"/>
      <c r="DJ147" s="62"/>
      <c r="DK147" s="62"/>
      <c r="DL147" s="62" t="s">
        <v>3511</v>
      </c>
      <c r="DM147" s="62" t="s">
        <v>2192</v>
      </c>
      <c r="DN147" s="62" t="s">
        <v>3511</v>
      </c>
      <c r="DO147" s="62" t="s">
        <v>3755</v>
      </c>
      <c r="DP147" s="62" t="s">
        <v>3755</v>
      </c>
      <c r="DQ147" s="62" t="s">
        <v>3145</v>
      </c>
      <c r="DR147" s="62"/>
      <c r="DS147" s="62"/>
      <c r="DT147" s="62"/>
      <c r="DU147" s="62"/>
      <c r="DV147" s="62" t="s">
        <v>2226</v>
      </c>
      <c r="DW147" s="62" t="s">
        <v>2226</v>
      </c>
      <c r="DX147" s="62" t="s">
        <v>2226</v>
      </c>
      <c r="DY147" s="62" t="s">
        <v>2226</v>
      </c>
      <c r="DZ147" s="62" t="s">
        <v>5481</v>
      </c>
      <c r="EA147" s="62" t="s">
        <v>5481</v>
      </c>
      <c r="EB147" s="62" t="s">
        <v>5481</v>
      </c>
      <c r="EC147" s="62" t="s">
        <v>5481</v>
      </c>
      <c r="ED147" s="62" t="s">
        <v>5481</v>
      </c>
      <c r="EE147" s="62" t="s">
        <v>5481</v>
      </c>
      <c r="EF147" s="62" t="s">
        <v>5481</v>
      </c>
      <c r="EG147" s="62" t="s">
        <v>5481</v>
      </c>
      <c r="EH147" s="62" t="s">
        <v>6079</v>
      </c>
      <c r="EI147" s="62" t="s">
        <v>6079</v>
      </c>
      <c r="EJ147" s="62" t="s">
        <v>6079</v>
      </c>
      <c r="EK147" s="62" t="s">
        <v>6079</v>
      </c>
      <c r="EL147" s="62" t="s">
        <v>6079</v>
      </c>
      <c r="EM147" s="62" t="s">
        <v>6079</v>
      </c>
      <c r="EN147" s="62" t="s">
        <v>6079</v>
      </c>
      <c r="EO147" s="62" t="s">
        <v>6079</v>
      </c>
      <c r="EP147" s="66" t="s">
        <v>8136</v>
      </c>
      <c r="EQ147" s="66" t="s">
        <v>2263</v>
      </c>
      <c r="ER147" s="66" t="s">
        <v>8136</v>
      </c>
      <c r="ES147" s="66" t="s">
        <v>2263</v>
      </c>
      <c r="ET147" s="66" t="s">
        <v>3389</v>
      </c>
      <c r="EU147" s="66" t="s">
        <v>3389</v>
      </c>
      <c r="EV147" s="66" t="s">
        <v>4366</v>
      </c>
      <c r="EW147" s="66" t="s">
        <v>4366</v>
      </c>
      <c r="EX147" s="66" t="s">
        <v>4366</v>
      </c>
      <c r="EY147" s="66" t="s">
        <v>4366</v>
      </c>
      <c r="EZ147" s="62" t="s">
        <v>595</v>
      </c>
      <c r="FA147" s="62" t="s">
        <v>595</v>
      </c>
      <c r="FB147" s="62" t="s">
        <v>3712</v>
      </c>
      <c r="FC147" s="62" t="s">
        <v>3712</v>
      </c>
      <c r="FD147" s="66" t="s">
        <v>2428</v>
      </c>
      <c r="FE147" s="66" t="s">
        <v>2428</v>
      </c>
      <c r="FF147" s="66" t="s">
        <v>4465</v>
      </c>
      <c r="FG147" s="63" t="s">
        <v>3593</v>
      </c>
      <c r="FH147" s="62"/>
      <c r="FI147" s="63" t="s">
        <v>3593</v>
      </c>
      <c r="FJ147" s="62"/>
      <c r="FK147" s="62" t="s">
        <v>2547</v>
      </c>
      <c r="FL147" s="63"/>
      <c r="FM147" s="63" t="s">
        <v>2513</v>
      </c>
      <c r="FN147" s="63" t="s">
        <v>2513</v>
      </c>
      <c r="FO147" s="63" t="s">
        <v>2513</v>
      </c>
      <c r="FP147" s="63" t="s">
        <v>2513</v>
      </c>
      <c r="FQ147" s="63" t="s">
        <v>2513</v>
      </c>
      <c r="FR147" s="63" t="s">
        <v>2513</v>
      </c>
      <c r="FS147" s="63" t="s">
        <v>25</v>
      </c>
      <c r="FT147" s="63" t="s">
        <v>2654</v>
      </c>
      <c r="FU147" s="63" t="s">
        <v>2651</v>
      </c>
      <c r="FV147" s="63" t="s">
        <v>2655</v>
      </c>
      <c r="FW147" s="62"/>
      <c r="FX147" s="62" t="s">
        <v>1504</v>
      </c>
      <c r="FY147" s="62" t="s">
        <v>1504</v>
      </c>
      <c r="FZ147" s="62" t="s">
        <v>2716</v>
      </c>
      <c r="GA147" s="62"/>
      <c r="GB147" s="62" t="s">
        <v>1098</v>
      </c>
      <c r="GC147" s="62" t="s">
        <v>1098</v>
      </c>
      <c r="GD147" s="62" t="s">
        <v>2861</v>
      </c>
      <c r="GE147" s="62" t="s">
        <v>2861</v>
      </c>
      <c r="GF147" s="62" t="s">
        <v>2861</v>
      </c>
      <c r="GG147" s="62" t="s">
        <v>2861</v>
      </c>
      <c r="GH147" s="62" t="s">
        <v>5205</v>
      </c>
      <c r="GI147" s="62" t="s">
        <v>5205</v>
      </c>
      <c r="GJ147" s="62"/>
      <c r="GK147" s="62"/>
      <c r="GL147" s="62" t="s">
        <v>2918</v>
      </c>
      <c r="GM147" s="62" t="s">
        <v>1354</v>
      </c>
      <c r="GN147" s="62" t="s">
        <v>1354</v>
      </c>
      <c r="GO147" s="62"/>
      <c r="GP147" s="62" t="s">
        <v>1661</v>
      </c>
      <c r="GQ147" s="62" t="s">
        <v>1272</v>
      </c>
      <c r="GR147" s="62"/>
      <c r="GS147" s="62"/>
      <c r="GT147" s="62" t="s">
        <v>2513</v>
      </c>
      <c r="GU147" s="62" t="s">
        <v>2513</v>
      </c>
      <c r="GV147" s="62" t="s">
        <v>2513</v>
      </c>
      <c r="GW147" s="62" t="s">
        <v>2513</v>
      </c>
      <c r="GX147" s="62" t="s">
        <v>3436</v>
      </c>
      <c r="GY147" s="62" t="s">
        <v>3436</v>
      </c>
      <c r="GZ147" s="62" t="s">
        <v>5663</v>
      </c>
      <c r="HA147" s="67"/>
      <c r="HB147" s="67"/>
      <c r="HC147" s="62" t="s">
        <v>2513</v>
      </c>
      <c r="HD147" s="62" t="s">
        <v>2513</v>
      </c>
      <c r="HE147" s="62" t="s">
        <v>2513</v>
      </c>
      <c r="HF147" s="62" t="s">
        <v>2513</v>
      </c>
      <c r="HG147" s="62" t="s">
        <v>5958</v>
      </c>
      <c r="HH147" s="62" t="s">
        <v>5958</v>
      </c>
      <c r="HI147" s="62" t="s">
        <v>2453</v>
      </c>
      <c r="HJ147" s="62" t="s">
        <v>2453</v>
      </c>
      <c r="HK147" s="62"/>
      <c r="HL147" s="62" t="s">
        <v>517</v>
      </c>
      <c r="HM147" s="62" t="s">
        <v>3274</v>
      </c>
    </row>
    <row r="148" spans="1:221" s="30" customFormat="1" ht="22.5" customHeight="1">
      <c r="A148" s="82" t="s">
        <v>27</v>
      </c>
      <c r="B148" s="82"/>
      <c r="C148" s="47" t="s">
        <v>25</v>
      </c>
      <c r="D148" s="47" t="s">
        <v>67</v>
      </c>
      <c r="E148" s="47" t="s">
        <v>5130</v>
      </c>
      <c r="F148" s="42" t="s">
        <v>7829</v>
      </c>
      <c r="G148" s="47" t="s">
        <v>67</v>
      </c>
      <c r="H148" s="47" t="s">
        <v>67</v>
      </c>
      <c r="I148" s="42" t="s">
        <v>67</v>
      </c>
      <c r="J148" s="47" t="s">
        <v>25</v>
      </c>
      <c r="K148" s="47" t="s">
        <v>67</v>
      </c>
      <c r="L148" s="42" t="s">
        <v>67</v>
      </c>
      <c r="M148" s="47" t="s">
        <v>67</v>
      </c>
      <c r="N148" s="42" t="s">
        <v>67</v>
      </c>
      <c r="O148" s="47" t="s">
        <v>67</v>
      </c>
      <c r="P148" s="47" t="s">
        <v>67</v>
      </c>
      <c r="Q148" s="47" t="s">
        <v>67</v>
      </c>
      <c r="R148" s="47" t="s">
        <v>67</v>
      </c>
      <c r="S148" s="47" t="s">
        <v>67</v>
      </c>
      <c r="T148" s="47" t="s">
        <v>25</v>
      </c>
      <c r="U148" s="42" t="s">
        <v>25</v>
      </c>
      <c r="V148" s="47" t="s">
        <v>67</v>
      </c>
      <c r="W148" s="47" t="s">
        <v>67</v>
      </c>
      <c r="X148" s="47" t="s">
        <v>67</v>
      </c>
      <c r="Y148" s="47" t="s">
        <v>67</v>
      </c>
      <c r="Z148" s="47" t="s">
        <v>25</v>
      </c>
      <c r="AA148" s="47" t="s">
        <v>1731</v>
      </c>
      <c r="AB148" s="47" t="s">
        <v>1772</v>
      </c>
      <c r="AC148" s="47" t="s">
        <v>25</v>
      </c>
      <c r="AD148" s="47" t="s">
        <v>25</v>
      </c>
      <c r="AE148" s="47" t="s">
        <v>25</v>
      </c>
      <c r="AF148" s="42" t="s">
        <v>1978</v>
      </c>
      <c r="AG148" s="42" t="s">
        <v>1977</v>
      </c>
      <c r="AH148" s="42" t="s">
        <v>1977</v>
      </c>
      <c r="AI148" s="42" t="s">
        <v>67</v>
      </c>
      <c r="AJ148" s="47" t="s">
        <v>3917</v>
      </c>
      <c r="AK148" s="47" t="s">
        <v>3917</v>
      </c>
      <c r="AL148" s="42" t="s">
        <v>7829</v>
      </c>
      <c r="AM148" s="47" t="s">
        <v>67</v>
      </c>
      <c r="AN148" s="47" t="s">
        <v>3917</v>
      </c>
      <c r="AO148" s="47" t="s">
        <v>67</v>
      </c>
      <c r="AP148" s="47" t="s">
        <v>67</v>
      </c>
      <c r="AQ148" s="47" t="s">
        <v>67</v>
      </c>
      <c r="AR148" s="42" t="s">
        <v>7829</v>
      </c>
      <c r="AS148" s="42" t="s">
        <v>25</v>
      </c>
      <c r="AT148" s="42" t="s">
        <v>25</v>
      </c>
      <c r="AU148" s="42" t="s">
        <v>25</v>
      </c>
      <c r="AV148" s="42" t="s">
        <v>25</v>
      </c>
      <c r="AW148" s="47" t="s">
        <v>25</v>
      </c>
      <c r="AX148" s="47" t="s">
        <v>25</v>
      </c>
      <c r="AY148" s="47" t="s">
        <v>25</v>
      </c>
      <c r="AZ148" s="47" t="s">
        <v>25</v>
      </c>
      <c r="BA148" s="47" t="s">
        <v>25</v>
      </c>
      <c r="BB148" s="47" t="s">
        <v>25</v>
      </c>
      <c r="BC148" s="47" t="s">
        <v>25</v>
      </c>
      <c r="BD148" s="47" t="s">
        <v>25</v>
      </c>
      <c r="BE148" s="47" t="s">
        <v>67</v>
      </c>
      <c r="BF148" s="47" t="s">
        <v>67</v>
      </c>
      <c r="BG148" s="42" t="s">
        <v>7829</v>
      </c>
      <c r="BH148" s="47" t="s">
        <v>67</v>
      </c>
      <c r="BI148" s="47" t="s">
        <v>67</v>
      </c>
      <c r="BJ148" s="47" t="s">
        <v>67</v>
      </c>
      <c r="BK148" s="47" t="s">
        <v>4285</v>
      </c>
      <c r="BL148" s="47" t="s">
        <v>4285</v>
      </c>
      <c r="BM148" s="42" t="s">
        <v>7829</v>
      </c>
      <c r="BN148" s="47" t="s">
        <v>67</v>
      </c>
      <c r="BO148" s="42" t="s">
        <v>7829</v>
      </c>
      <c r="BP148" s="47" t="s">
        <v>67</v>
      </c>
      <c r="BQ148" s="47" t="s">
        <v>67</v>
      </c>
      <c r="BR148" s="47" t="s">
        <v>4285</v>
      </c>
      <c r="BS148" s="47" t="s">
        <v>4285</v>
      </c>
      <c r="BT148" s="47" t="s">
        <v>67</v>
      </c>
      <c r="BU148" s="47" t="s">
        <v>67</v>
      </c>
      <c r="BV148" s="47" t="s">
        <v>4285</v>
      </c>
      <c r="BW148" s="47" t="s">
        <v>4285</v>
      </c>
      <c r="BX148" s="42" t="s">
        <v>7829</v>
      </c>
      <c r="BY148" s="42" t="s">
        <v>67</v>
      </c>
      <c r="BZ148" s="42" t="s">
        <v>67</v>
      </c>
      <c r="CA148" s="42" t="s">
        <v>7829</v>
      </c>
      <c r="CB148" s="47" t="s">
        <v>67</v>
      </c>
      <c r="CC148" s="42" t="s">
        <v>25</v>
      </c>
      <c r="CD148" s="42" t="s">
        <v>25</v>
      </c>
      <c r="CE148" s="47" t="s">
        <v>25</v>
      </c>
      <c r="CF148" s="29" t="s">
        <v>67</v>
      </c>
      <c r="CG148" s="29" t="s">
        <v>67</v>
      </c>
      <c r="CH148" s="29" t="s">
        <v>67</v>
      </c>
      <c r="CI148" s="35" t="s">
        <v>67</v>
      </c>
      <c r="CJ148" s="48" t="s">
        <v>25</v>
      </c>
      <c r="CK148" s="29" t="s">
        <v>67</v>
      </c>
      <c r="CL148" s="29" t="s">
        <v>67</v>
      </c>
      <c r="CM148" s="29" t="s">
        <v>67</v>
      </c>
      <c r="CN148" s="42" t="s">
        <v>67</v>
      </c>
      <c r="CO148" s="42" t="s">
        <v>67</v>
      </c>
      <c r="CP148" s="48" t="s">
        <v>25</v>
      </c>
      <c r="CQ148" s="48" t="s">
        <v>25</v>
      </c>
      <c r="CR148" s="48" t="s">
        <v>25</v>
      </c>
      <c r="CS148" s="29" t="s">
        <v>25</v>
      </c>
      <c r="CT148" s="29" t="s">
        <v>25</v>
      </c>
      <c r="CU148" s="29" t="s">
        <v>25</v>
      </c>
      <c r="CV148" s="29" t="s">
        <v>25</v>
      </c>
      <c r="CW148" s="35" t="s">
        <v>67</v>
      </c>
      <c r="CX148" s="48" t="s">
        <v>67</v>
      </c>
      <c r="CY148" s="48" t="s">
        <v>67</v>
      </c>
      <c r="CZ148" s="48" t="s">
        <v>67</v>
      </c>
      <c r="DA148" s="42" t="s">
        <v>2145</v>
      </c>
      <c r="DB148" s="47" t="s">
        <v>25</v>
      </c>
      <c r="DC148" s="42" t="s">
        <v>2145</v>
      </c>
      <c r="DD148" s="47" t="s">
        <v>25</v>
      </c>
      <c r="DE148" s="42" t="s">
        <v>2145</v>
      </c>
      <c r="DF148" s="42" t="s">
        <v>2145</v>
      </c>
      <c r="DG148" s="42" t="s">
        <v>2145</v>
      </c>
      <c r="DH148" s="42" t="s">
        <v>2145</v>
      </c>
      <c r="DI148" s="47" t="s">
        <v>25</v>
      </c>
      <c r="DJ148" s="42" t="s">
        <v>1816</v>
      </c>
      <c r="DK148" s="42" t="s">
        <v>1816</v>
      </c>
      <c r="DL148" s="47" t="s">
        <v>2204</v>
      </c>
      <c r="DM148" s="47" t="s">
        <v>2204</v>
      </c>
      <c r="DN148" s="47" t="s">
        <v>2204</v>
      </c>
      <c r="DO148" s="42" t="s">
        <v>2715</v>
      </c>
      <c r="DP148" s="42" t="s">
        <v>2715</v>
      </c>
      <c r="DQ148" s="47" t="s">
        <v>25</v>
      </c>
      <c r="DR148" s="47" t="s">
        <v>25</v>
      </c>
      <c r="DS148" s="47" t="s">
        <v>25</v>
      </c>
      <c r="DT148" s="47" t="s">
        <v>25</v>
      </c>
      <c r="DU148" s="47" t="s">
        <v>25</v>
      </c>
      <c r="DV148" s="47" t="s">
        <v>25</v>
      </c>
      <c r="DW148" s="47" t="s">
        <v>25</v>
      </c>
      <c r="DX148" s="47" t="s">
        <v>25</v>
      </c>
      <c r="DY148" s="47" t="s">
        <v>25</v>
      </c>
      <c r="DZ148" s="47" t="s">
        <v>67</v>
      </c>
      <c r="EA148" s="47" t="s">
        <v>67</v>
      </c>
      <c r="EB148" s="47" t="s">
        <v>67</v>
      </c>
      <c r="EC148" s="47" t="s">
        <v>67</v>
      </c>
      <c r="ED148" s="47" t="s">
        <v>67</v>
      </c>
      <c r="EE148" s="47" t="s">
        <v>67</v>
      </c>
      <c r="EF148" s="47" t="s">
        <v>67</v>
      </c>
      <c r="EG148" s="47" t="s">
        <v>67</v>
      </c>
      <c r="EH148" s="42" t="s">
        <v>365</v>
      </c>
      <c r="EI148" s="42" t="s">
        <v>365</v>
      </c>
      <c r="EJ148" s="42" t="s">
        <v>365</v>
      </c>
      <c r="EK148" s="42" t="s">
        <v>365</v>
      </c>
      <c r="EL148" s="42" t="s">
        <v>7830</v>
      </c>
      <c r="EM148" s="42" t="s">
        <v>7830</v>
      </c>
      <c r="EN148" s="42" t="s">
        <v>7830</v>
      </c>
      <c r="EO148" s="42" t="s">
        <v>7830</v>
      </c>
      <c r="EP148" s="47" t="s">
        <v>25</v>
      </c>
      <c r="EQ148" s="47" t="s">
        <v>25</v>
      </c>
      <c r="ER148" s="47" t="s">
        <v>25</v>
      </c>
      <c r="ES148" s="47" t="s">
        <v>25</v>
      </c>
      <c r="ET148" s="47" t="s">
        <v>25</v>
      </c>
      <c r="EU148" s="47" t="s">
        <v>25</v>
      </c>
      <c r="EV148" s="47" t="s">
        <v>25</v>
      </c>
      <c r="EW148" s="47" t="s">
        <v>25</v>
      </c>
      <c r="EX148" s="47" t="s">
        <v>25</v>
      </c>
      <c r="EY148" s="47" t="s">
        <v>25</v>
      </c>
      <c r="EZ148" s="47" t="s">
        <v>67</v>
      </c>
      <c r="FA148" s="47" t="s">
        <v>25</v>
      </c>
      <c r="FB148" s="47" t="s">
        <v>67</v>
      </c>
      <c r="FC148" s="47" t="s">
        <v>25</v>
      </c>
      <c r="FD148" s="42" t="s">
        <v>365</v>
      </c>
      <c r="FE148" s="42" t="s">
        <v>365</v>
      </c>
      <c r="FF148" s="42" t="s">
        <v>1731</v>
      </c>
      <c r="FG148" s="42" t="s">
        <v>25</v>
      </c>
      <c r="FH148" s="42" t="s">
        <v>25</v>
      </c>
      <c r="FI148" s="42" t="s">
        <v>25</v>
      </c>
      <c r="FJ148" s="42" t="s">
        <v>25</v>
      </c>
      <c r="FK148" s="47" t="s">
        <v>25</v>
      </c>
      <c r="FL148" s="42" t="s">
        <v>59</v>
      </c>
      <c r="FM148" s="42" t="s">
        <v>25</v>
      </c>
      <c r="FN148" s="42" t="s">
        <v>25</v>
      </c>
      <c r="FO148" s="42" t="s">
        <v>25</v>
      </c>
      <c r="FP148" s="42" t="s">
        <v>25</v>
      </c>
      <c r="FQ148" s="42" t="s">
        <v>25</v>
      </c>
      <c r="FR148" s="42" t="s">
        <v>25</v>
      </c>
      <c r="FS148" s="47" t="s">
        <v>25</v>
      </c>
      <c r="FT148" s="47" t="s">
        <v>25</v>
      </c>
      <c r="FU148" s="47" t="s">
        <v>25</v>
      </c>
      <c r="FV148" s="42" t="s">
        <v>1978</v>
      </c>
      <c r="FW148" s="47" t="s">
        <v>25</v>
      </c>
      <c r="FX148" s="42" t="s">
        <v>67</v>
      </c>
      <c r="FY148" s="42" t="s">
        <v>67</v>
      </c>
      <c r="FZ148" s="42" t="s">
        <v>2715</v>
      </c>
      <c r="GA148" s="47" t="s">
        <v>25</v>
      </c>
      <c r="GB148" s="47" t="s">
        <v>25</v>
      </c>
      <c r="GC148" s="47" t="s">
        <v>25</v>
      </c>
      <c r="GD148" s="42" t="s">
        <v>25</v>
      </c>
      <c r="GE148" s="42" t="s">
        <v>25</v>
      </c>
      <c r="GF148" s="42" t="s">
        <v>25</v>
      </c>
      <c r="GG148" s="42" t="s">
        <v>25</v>
      </c>
      <c r="GH148" s="42" t="s">
        <v>25</v>
      </c>
      <c r="GI148" s="42" t="s">
        <v>25</v>
      </c>
      <c r="GJ148" s="47" t="s">
        <v>25</v>
      </c>
      <c r="GK148" s="47" t="s">
        <v>67</v>
      </c>
      <c r="GL148" s="47" t="s">
        <v>67</v>
      </c>
      <c r="GM148" s="47" t="s">
        <v>25</v>
      </c>
      <c r="GN148" s="47" t="s">
        <v>67</v>
      </c>
      <c r="GO148" s="47" t="s">
        <v>25</v>
      </c>
      <c r="GP148" s="42" t="s">
        <v>1659</v>
      </c>
      <c r="GQ148" s="47" t="s">
        <v>25</v>
      </c>
      <c r="GR148" s="47" t="s">
        <v>67</v>
      </c>
      <c r="GS148" s="47" t="s">
        <v>67</v>
      </c>
      <c r="GT148" s="42" t="s">
        <v>1140</v>
      </c>
      <c r="GU148" s="47" t="s">
        <v>25</v>
      </c>
      <c r="GV148" s="47" t="s">
        <v>67</v>
      </c>
      <c r="GW148" s="42" t="s">
        <v>1140</v>
      </c>
      <c r="GX148" s="47" t="s">
        <v>25</v>
      </c>
      <c r="GY148" s="47" t="s">
        <v>25</v>
      </c>
      <c r="GZ148" s="47" t="s">
        <v>25</v>
      </c>
      <c r="HA148" s="47" t="s">
        <v>67</v>
      </c>
      <c r="HB148" s="47" t="s">
        <v>67</v>
      </c>
      <c r="HC148" s="42" t="s">
        <v>365</v>
      </c>
      <c r="HD148" s="42" t="s">
        <v>365</v>
      </c>
      <c r="HE148" s="42" t="s">
        <v>365</v>
      </c>
      <c r="HF148" s="42" t="s">
        <v>365</v>
      </c>
      <c r="HG148" s="42" t="s">
        <v>7830</v>
      </c>
      <c r="HH148" s="42" t="s">
        <v>7830</v>
      </c>
      <c r="HI148" s="43" t="s">
        <v>25</v>
      </c>
      <c r="HJ148" s="47" t="s">
        <v>67</v>
      </c>
      <c r="HK148" s="47" t="s">
        <v>25</v>
      </c>
      <c r="HL148" s="47" t="s">
        <v>25</v>
      </c>
      <c r="HM148" s="42" t="s">
        <v>67</v>
      </c>
    </row>
    <row r="149" spans="1:221" ht="11.25" customHeight="1">
      <c r="A149" s="86" t="s">
        <v>435</v>
      </c>
      <c r="B149" s="86"/>
      <c r="C149" s="62" t="s">
        <v>25</v>
      </c>
      <c r="D149" s="62" t="s">
        <v>5578</v>
      </c>
      <c r="E149" s="62" t="s">
        <v>6191</v>
      </c>
      <c r="F149" s="62" t="s">
        <v>6252</v>
      </c>
      <c r="G149" s="62" t="s">
        <v>6252</v>
      </c>
      <c r="H149" s="62" t="s">
        <v>5578</v>
      </c>
      <c r="I149" s="62" t="s">
        <v>6380</v>
      </c>
      <c r="J149" s="62"/>
      <c r="K149" s="62" t="s">
        <v>1624</v>
      </c>
      <c r="L149" s="62" t="s">
        <v>6380</v>
      </c>
      <c r="M149" s="62" t="s">
        <v>1624</v>
      </c>
      <c r="N149" s="62" t="s">
        <v>6380</v>
      </c>
      <c r="O149" s="62" t="s">
        <v>1624</v>
      </c>
      <c r="P149" s="63"/>
      <c r="Q149" s="63" t="s">
        <v>678</v>
      </c>
      <c r="R149" s="63"/>
      <c r="S149" s="63" t="s">
        <v>716</v>
      </c>
      <c r="T149" s="63" t="s">
        <v>4721</v>
      </c>
      <c r="U149" s="62" t="s">
        <v>25</v>
      </c>
      <c r="V149" s="62" t="s">
        <v>4755</v>
      </c>
      <c r="W149" s="62" t="s">
        <v>4755</v>
      </c>
      <c r="X149" s="63" t="s">
        <v>4686</v>
      </c>
      <c r="Y149" s="63" t="s">
        <v>4686</v>
      </c>
      <c r="Z149" s="63" t="s">
        <v>25</v>
      </c>
      <c r="AA149" s="63" t="s">
        <v>1730</v>
      </c>
      <c r="AB149" s="63" t="s">
        <v>1730</v>
      </c>
      <c r="AC149" s="63" t="s">
        <v>25</v>
      </c>
      <c r="AD149" s="63" t="s">
        <v>25</v>
      </c>
      <c r="AE149" s="63" t="s">
        <v>25</v>
      </c>
      <c r="AF149" s="63" t="s">
        <v>1965</v>
      </c>
      <c r="AG149" s="63"/>
      <c r="AH149" s="63"/>
      <c r="AI149" s="200"/>
      <c r="AJ149" s="63" t="s">
        <v>3916</v>
      </c>
      <c r="AK149" s="63" t="s">
        <v>3916</v>
      </c>
      <c r="AL149" s="62" t="s">
        <v>6252</v>
      </c>
      <c r="AM149" s="63" t="s">
        <v>5307</v>
      </c>
      <c r="AN149" s="63" t="s">
        <v>5825</v>
      </c>
      <c r="AO149" s="63" t="s">
        <v>6941</v>
      </c>
      <c r="AP149" s="63" t="s">
        <v>5868</v>
      </c>
      <c r="AQ149" s="63" t="s">
        <v>1083</v>
      </c>
      <c r="AR149" s="63" t="s">
        <v>7037</v>
      </c>
      <c r="AS149" s="63"/>
      <c r="AT149" s="63"/>
      <c r="AU149" s="63" t="s">
        <v>1539</v>
      </c>
      <c r="AV149" s="63" t="s">
        <v>1539</v>
      </c>
      <c r="AW149" s="63" t="s">
        <v>25</v>
      </c>
      <c r="AX149" s="63" t="s">
        <v>25</v>
      </c>
      <c r="AY149" s="63" t="s">
        <v>25</v>
      </c>
      <c r="AZ149" s="63" t="s">
        <v>25</v>
      </c>
      <c r="BA149" s="63" t="s">
        <v>25</v>
      </c>
      <c r="BB149" s="63" t="s">
        <v>1256</v>
      </c>
      <c r="BC149" s="63" t="s">
        <v>1256</v>
      </c>
      <c r="BD149" s="63" t="s">
        <v>1256</v>
      </c>
      <c r="BE149" s="62"/>
      <c r="BF149" s="62" t="s">
        <v>759</v>
      </c>
      <c r="BG149" s="63" t="s">
        <v>4284</v>
      </c>
      <c r="BH149" s="62"/>
      <c r="BI149" s="62" t="s">
        <v>787</v>
      </c>
      <c r="BJ149" s="62" t="s">
        <v>787</v>
      </c>
      <c r="BK149" s="62" t="s">
        <v>4284</v>
      </c>
      <c r="BL149" s="63" t="s">
        <v>4284</v>
      </c>
      <c r="BM149" s="63" t="s">
        <v>4284</v>
      </c>
      <c r="BN149" s="62"/>
      <c r="BO149" s="63" t="s">
        <v>4284</v>
      </c>
      <c r="BP149" s="62" t="s">
        <v>836</v>
      </c>
      <c r="BQ149" s="62" t="s">
        <v>836</v>
      </c>
      <c r="BR149" s="62" t="s">
        <v>4284</v>
      </c>
      <c r="BS149" s="63" t="s">
        <v>4284</v>
      </c>
      <c r="BT149" s="62" t="s">
        <v>892</v>
      </c>
      <c r="BU149" s="62" t="s">
        <v>892</v>
      </c>
      <c r="BV149" s="62" t="s">
        <v>4284</v>
      </c>
      <c r="BW149" s="63" t="s">
        <v>4284</v>
      </c>
      <c r="BX149" s="63" t="s">
        <v>7280</v>
      </c>
      <c r="BY149" s="63" t="s">
        <v>5375</v>
      </c>
      <c r="BZ149" s="63" t="s">
        <v>4030</v>
      </c>
      <c r="CA149" s="63" t="s">
        <v>7340</v>
      </c>
      <c r="CB149" s="63" t="s">
        <v>4030</v>
      </c>
      <c r="CC149" s="63" t="s">
        <v>25</v>
      </c>
      <c r="CD149" s="63" t="s">
        <v>4028</v>
      </c>
      <c r="CE149" s="62"/>
      <c r="CF149" s="64" t="s">
        <v>5122</v>
      </c>
      <c r="CG149" s="64" t="s">
        <v>5122</v>
      </c>
      <c r="CH149" s="64"/>
      <c r="CI149" s="64"/>
      <c r="CJ149" s="64"/>
      <c r="CK149" s="64" t="s">
        <v>5013</v>
      </c>
      <c r="CL149" s="64" t="s">
        <v>5013</v>
      </c>
      <c r="CM149" s="64" t="s">
        <v>5013</v>
      </c>
      <c r="CN149" s="63" t="s">
        <v>8026</v>
      </c>
      <c r="CO149" s="63" t="s">
        <v>8026</v>
      </c>
      <c r="CP149" s="64" t="s">
        <v>25</v>
      </c>
      <c r="CQ149" s="64" t="s">
        <v>25</v>
      </c>
      <c r="CR149" s="64" t="s">
        <v>1564</v>
      </c>
      <c r="CS149" s="64"/>
      <c r="CT149" s="64" t="s">
        <v>25</v>
      </c>
      <c r="CU149" s="64" t="s">
        <v>25</v>
      </c>
      <c r="CV149" s="64" t="s">
        <v>25</v>
      </c>
      <c r="CW149" s="65"/>
      <c r="CX149" s="64" t="s">
        <v>977</v>
      </c>
      <c r="CY149" s="64" t="s">
        <v>977</v>
      </c>
      <c r="CZ149" s="64" t="s">
        <v>977</v>
      </c>
      <c r="DA149" s="62" t="s">
        <v>1437</v>
      </c>
      <c r="DB149" s="62"/>
      <c r="DC149" s="62" t="s">
        <v>1437</v>
      </c>
      <c r="DD149" s="62"/>
      <c r="DE149" s="62" t="s">
        <v>1437</v>
      </c>
      <c r="DF149" s="62" t="s">
        <v>1437</v>
      </c>
      <c r="DG149" s="62" t="s">
        <v>1437</v>
      </c>
      <c r="DH149" s="62" t="s">
        <v>1437</v>
      </c>
      <c r="DI149" s="62" t="s">
        <v>25</v>
      </c>
      <c r="DJ149" s="62" t="s">
        <v>1815</v>
      </c>
      <c r="DK149" s="62" t="s">
        <v>1815</v>
      </c>
      <c r="DL149" s="62" t="s">
        <v>3512</v>
      </c>
      <c r="DM149" s="62" t="s">
        <v>2192</v>
      </c>
      <c r="DN149" s="62" t="s">
        <v>3512</v>
      </c>
      <c r="DO149" s="62" t="s">
        <v>2651</v>
      </c>
      <c r="DP149" s="62" t="s">
        <v>2651</v>
      </c>
      <c r="DQ149" s="62" t="s">
        <v>3142</v>
      </c>
      <c r="DR149" s="62"/>
      <c r="DS149" s="62"/>
      <c r="DT149" s="62"/>
      <c r="DU149" s="62"/>
      <c r="DV149" s="62" t="s">
        <v>25</v>
      </c>
      <c r="DW149" s="62" t="s">
        <v>25</v>
      </c>
      <c r="DX149" s="62" t="s">
        <v>25</v>
      </c>
      <c r="DY149" s="62" t="s">
        <v>25</v>
      </c>
      <c r="DZ149" s="62" t="s">
        <v>5482</v>
      </c>
      <c r="EA149" s="62" t="s">
        <v>5482</v>
      </c>
      <c r="EB149" s="62" t="s">
        <v>5482</v>
      </c>
      <c r="EC149" s="62" t="s">
        <v>5482</v>
      </c>
      <c r="ED149" s="62" t="s">
        <v>5482</v>
      </c>
      <c r="EE149" s="62" t="s">
        <v>5482</v>
      </c>
      <c r="EF149" s="62" t="s">
        <v>5482</v>
      </c>
      <c r="EG149" s="62" t="s">
        <v>5482</v>
      </c>
      <c r="EH149" s="62" t="s">
        <v>6080</v>
      </c>
      <c r="EI149" s="62" t="s">
        <v>6080</v>
      </c>
      <c r="EJ149" s="62" t="s">
        <v>6080</v>
      </c>
      <c r="EK149" s="62" t="s">
        <v>6080</v>
      </c>
      <c r="EL149" s="62" t="s">
        <v>6080</v>
      </c>
      <c r="EM149" s="62" t="s">
        <v>6080</v>
      </c>
      <c r="EN149" s="62" t="s">
        <v>6080</v>
      </c>
      <c r="EO149" s="62" t="s">
        <v>6080</v>
      </c>
      <c r="EP149" s="66" t="s">
        <v>8137</v>
      </c>
      <c r="EQ149" s="66" t="s">
        <v>2262</v>
      </c>
      <c r="ER149" s="66" t="s">
        <v>8137</v>
      </c>
      <c r="ES149" s="66" t="s">
        <v>2262</v>
      </c>
      <c r="ET149" s="66" t="s">
        <v>2262</v>
      </c>
      <c r="EU149" s="66" t="s">
        <v>2262</v>
      </c>
      <c r="EV149" s="66" t="s">
        <v>4365</v>
      </c>
      <c r="EW149" s="66" t="s">
        <v>4365</v>
      </c>
      <c r="EX149" s="66" t="s">
        <v>4365</v>
      </c>
      <c r="EY149" s="66" t="s">
        <v>4365</v>
      </c>
      <c r="EZ149" s="62" t="s">
        <v>578</v>
      </c>
      <c r="FA149" s="62" t="s">
        <v>25</v>
      </c>
      <c r="FB149" s="62" t="s">
        <v>3713</v>
      </c>
      <c r="FC149" s="62" t="s">
        <v>3710</v>
      </c>
      <c r="FD149" s="66" t="s">
        <v>2425</v>
      </c>
      <c r="FE149" s="66" t="s">
        <v>2425</v>
      </c>
      <c r="FF149" s="66" t="s">
        <v>4467</v>
      </c>
      <c r="FG149" s="63" t="s">
        <v>3594</v>
      </c>
      <c r="FH149" s="62"/>
      <c r="FI149" s="63" t="s">
        <v>3594</v>
      </c>
      <c r="FJ149" s="62"/>
      <c r="FK149" s="62" t="s">
        <v>2544</v>
      </c>
      <c r="FL149" s="63"/>
      <c r="FM149" s="63" t="s">
        <v>25</v>
      </c>
      <c r="FN149" s="63" t="s">
        <v>25</v>
      </c>
      <c r="FO149" s="63" t="s">
        <v>7752</v>
      </c>
      <c r="FP149" s="63" t="s">
        <v>7752</v>
      </c>
      <c r="FQ149" s="63" t="s">
        <v>7752</v>
      </c>
      <c r="FR149" s="63" t="s">
        <v>7752</v>
      </c>
      <c r="FS149" s="63" t="s">
        <v>25</v>
      </c>
      <c r="FT149" s="63" t="s">
        <v>2655</v>
      </c>
      <c r="FU149" s="63" t="s">
        <v>2653</v>
      </c>
      <c r="FV149" s="63" t="s">
        <v>2656</v>
      </c>
      <c r="FW149" s="62"/>
      <c r="FX149" s="62" t="s">
        <v>1504</v>
      </c>
      <c r="FY149" s="62" t="s">
        <v>1504</v>
      </c>
      <c r="FZ149" s="62" t="s">
        <v>2712</v>
      </c>
      <c r="GA149" s="62" t="s">
        <v>1313</v>
      </c>
      <c r="GB149" s="62" t="s">
        <v>25</v>
      </c>
      <c r="GC149" s="62" t="s">
        <v>25</v>
      </c>
      <c r="GD149" s="62" t="s">
        <v>2860</v>
      </c>
      <c r="GE149" s="62" t="s">
        <v>2860</v>
      </c>
      <c r="GF149" s="62" t="s">
        <v>2860</v>
      </c>
      <c r="GG149" s="62" t="s">
        <v>2860</v>
      </c>
      <c r="GH149" s="62" t="s">
        <v>4590</v>
      </c>
      <c r="GI149" s="62" t="s">
        <v>4590</v>
      </c>
      <c r="GJ149" s="62"/>
      <c r="GK149" s="62"/>
      <c r="GL149" s="62" t="s">
        <v>1352</v>
      </c>
      <c r="GM149" s="62" t="s">
        <v>25</v>
      </c>
      <c r="GN149" s="62" t="s">
        <v>1352</v>
      </c>
      <c r="GO149" s="62"/>
      <c r="GP149" s="62" t="s">
        <v>1658</v>
      </c>
      <c r="GQ149" s="62" t="s">
        <v>25</v>
      </c>
      <c r="GR149" s="62"/>
      <c r="GS149" s="62"/>
      <c r="GT149" s="62" t="s">
        <v>1139</v>
      </c>
      <c r="GU149" s="62" t="s">
        <v>25</v>
      </c>
      <c r="GV149" s="62" t="s">
        <v>25</v>
      </c>
      <c r="GW149" s="62" t="s">
        <v>1139</v>
      </c>
      <c r="GX149" s="62" t="s">
        <v>3437</v>
      </c>
      <c r="GY149" s="62" t="s">
        <v>3437</v>
      </c>
      <c r="GZ149" s="62" t="s">
        <v>25</v>
      </c>
      <c r="HA149" s="67"/>
      <c r="HB149" s="67"/>
      <c r="HC149" s="62" t="s">
        <v>1139</v>
      </c>
      <c r="HD149" s="62" t="s">
        <v>1139</v>
      </c>
      <c r="HE149" s="62" t="s">
        <v>1139</v>
      </c>
      <c r="HF149" s="62" t="s">
        <v>1139</v>
      </c>
      <c r="HG149" s="62" t="s">
        <v>5955</v>
      </c>
      <c r="HH149" s="62" t="s">
        <v>5955</v>
      </c>
      <c r="HI149" s="62" t="s">
        <v>3248</v>
      </c>
      <c r="HJ149" s="62" t="s">
        <v>3217</v>
      </c>
      <c r="HK149" s="62" t="s">
        <v>25</v>
      </c>
      <c r="HL149" s="62" t="s">
        <v>25</v>
      </c>
      <c r="HM149" s="62" t="s">
        <v>3273</v>
      </c>
    </row>
    <row r="150" spans="1:221" s="30" customFormat="1" ht="22.5" customHeight="1">
      <c r="A150" s="89"/>
      <c r="B150" s="89"/>
      <c r="C150" s="89"/>
      <c r="D150" s="89"/>
      <c r="E150" s="174"/>
      <c r="F150" s="174"/>
      <c r="G150" s="174"/>
      <c r="H150" s="89"/>
      <c r="I150" s="174"/>
      <c r="J150" s="89"/>
      <c r="K150" s="19"/>
      <c r="L150" s="174"/>
      <c r="M150" s="89"/>
      <c r="N150" s="174"/>
      <c r="O150" s="89"/>
      <c r="P150" s="89"/>
      <c r="Q150" s="19"/>
      <c r="R150" s="89"/>
      <c r="S150" s="19"/>
      <c r="T150" s="89"/>
      <c r="U150" s="174"/>
      <c r="V150" s="89"/>
      <c r="W150" s="174"/>
      <c r="X150" s="89"/>
      <c r="Y150" s="175"/>
      <c r="Z150" s="89"/>
      <c r="AA150" s="89"/>
      <c r="AB150" s="89"/>
      <c r="AC150" s="12"/>
      <c r="AD150" s="12"/>
      <c r="AE150" s="12"/>
      <c r="AF150" s="19"/>
      <c r="AG150" s="19"/>
      <c r="AH150" s="19"/>
      <c r="AI150" s="89"/>
      <c r="AJ150" s="175"/>
      <c r="AK150" s="89"/>
      <c r="AL150" s="174"/>
      <c r="AM150" s="89"/>
      <c r="AN150" s="89"/>
      <c r="AO150" s="175"/>
      <c r="AP150" s="89"/>
      <c r="AQ150" s="89"/>
      <c r="AR150" s="175"/>
      <c r="AS150" s="89"/>
      <c r="AT150" s="89"/>
      <c r="AU150" s="89"/>
      <c r="AV150" s="89"/>
      <c r="AW150" s="175"/>
      <c r="AX150" s="175"/>
      <c r="AY150" s="19"/>
      <c r="AZ150" s="19"/>
      <c r="BA150" s="19"/>
      <c r="BB150" s="19"/>
      <c r="BC150" s="19"/>
      <c r="BD150" s="19"/>
      <c r="BE150" s="89"/>
      <c r="BF150" s="19"/>
      <c r="BG150" s="175"/>
      <c r="BH150" s="89"/>
      <c r="BI150" s="19"/>
      <c r="BJ150" s="19"/>
      <c r="BK150" s="19"/>
      <c r="BL150" s="89"/>
      <c r="BM150" s="175"/>
      <c r="BN150" s="89"/>
      <c r="BO150" s="175"/>
      <c r="BP150" s="19"/>
      <c r="BQ150" s="19"/>
      <c r="BR150" s="12"/>
      <c r="BS150" s="89"/>
      <c r="BT150" s="19"/>
      <c r="BU150" s="19"/>
      <c r="BV150" s="12"/>
      <c r="BW150" s="89"/>
      <c r="BX150" s="175"/>
      <c r="BY150" s="89"/>
      <c r="BZ150" s="12"/>
      <c r="CA150" s="175"/>
      <c r="CB150" s="12"/>
      <c r="CC150" s="175"/>
      <c r="CD150" s="12"/>
      <c r="CE150" s="89"/>
      <c r="CF150" s="12"/>
      <c r="CG150" s="12"/>
      <c r="CH150" s="89"/>
      <c r="CI150" s="89"/>
      <c r="CJ150" s="89"/>
      <c r="CK150" s="212"/>
      <c r="CL150" s="212"/>
      <c r="CM150" s="212"/>
      <c r="CN150" s="175"/>
      <c r="CO150" s="175"/>
      <c r="CP150" s="19"/>
      <c r="CQ150" s="19"/>
      <c r="CR150" s="212"/>
      <c r="CS150" s="89"/>
      <c r="CT150" s="19"/>
      <c r="CU150" s="19"/>
      <c r="CV150" s="212"/>
      <c r="CW150" s="89"/>
      <c r="CX150" s="12"/>
      <c r="CY150" s="12"/>
      <c r="CZ150" s="212"/>
      <c r="DA150" s="174"/>
      <c r="DB150" s="89"/>
      <c r="DC150" s="19"/>
      <c r="DD150" s="89"/>
      <c r="DE150" s="19"/>
      <c r="DF150" s="174"/>
      <c r="DG150" s="19"/>
      <c r="DH150" s="174"/>
      <c r="DI150" s="89"/>
      <c r="DJ150" s="89"/>
      <c r="DK150" s="89"/>
      <c r="DL150" s="19"/>
      <c r="DM150" s="19"/>
      <c r="DN150" s="174"/>
      <c r="DO150" s="174"/>
      <c r="DP150" s="174"/>
      <c r="DQ150" s="89"/>
      <c r="DR150" s="89"/>
      <c r="DS150" s="89"/>
      <c r="DT150" s="89"/>
      <c r="DU150" s="89"/>
      <c r="DV150" s="19"/>
      <c r="DW150" s="19"/>
      <c r="DX150" s="12"/>
      <c r="DY150" s="12"/>
      <c r="DZ150" s="19"/>
      <c r="EA150" s="19"/>
      <c r="EB150" s="12"/>
      <c r="EC150" s="12"/>
      <c r="ED150" s="89"/>
      <c r="EE150" s="89"/>
      <c r="EF150" s="89"/>
      <c r="EG150" s="89"/>
      <c r="EH150" s="89"/>
      <c r="EI150" s="89"/>
      <c r="EJ150" s="89"/>
      <c r="EK150" s="89"/>
      <c r="EL150" s="174"/>
      <c r="EM150" s="174"/>
      <c r="EN150" s="174"/>
      <c r="EO150" s="174"/>
      <c r="EP150" s="176"/>
      <c r="EQ150" s="19"/>
      <c r="ER150" s="176"/>
      <c r="ES150" s="19"/>
      <c r="ET150" s="19"/>
      <c r="EU150" s="19"/>
      <c r="EV150" s="176"/>
      <c r="EW150" s="176"/>
      <c r="EX150" s="176"/>
      <c r="EY150" s="176"/>
      <c r="EZ150" s="19"/>
      <c r="FA150" s="19"/>
      <c r="FB150" s="174"/>
      <c r="FC150" s="174"/>
      <c r="FD150" s="19"/>
      <c r="FE150" s="19"/>
      <c r="FF150" s="176"/>
      <c r="FG150" s="175"/>
      <c r="FH150" s="19"/>
      <c r="FI150" s="175"/>
      <c r="FJ150" s="89"/>
      <c r="FK150" s="174"/>
      <c r="FL150" s="89"/>
      <c r="FM150" s="175"/>
      <c r="FN150" s="4"/>
      <c r="FO150" s="175"/>
      <c r="FP150" s="4"/>
      <c r="FQ150" s="175"/>
      <c r="FR150" s="4"/>
      <c r="FS150" s="19"/>
      <c r="FT150" s="175"/>
      <c r="FU150" s="175"/>
      <c r="FV150" s="175"/>
      <c r="FW150" s="89"/>
      <c r="FX150" s="174"/>
      <c r="FY150" s="174"/>
      <c r="FZ150" s="174"/>
      <c r="GA150" s="89"/>
      <c r="GB150" s="174"/>
      <c r="GC150" s="174"/>
      <c r="GD150" s="19"/>
      <c r="GE150" s="19"/>
      <c r="GF150" s="19"/>
      <c r="GG150" s="19"/>
      <c r="GH150" s="174"/>
      <c r="GI150" s="174"/>
      <c r="GJ150" s="89"/>
      <c r="GK150" s="89"/>
      <c r="GL150" s="174"/>
      <c r="GM150" s="174"/>
      <c r="GN150" s="174"/>
      <c r="GO150" s="89"/>
      <c r="GP150" s="174"/>
      <c r="GQ150" s="174"/>
      <c r="GR150" s="89"/>
      <c r="GS150" s="89"/>
      <c r="GT150" s="19"/>
      <c r="GU150" s="19"/>
      <c r="GV150" s="174"/>
      <c r="GW150" s="174"/>
      <c r="GX150" s="174"/>
      <c r="GY150" s="174"/>
      <c r="GZ150" s="174"/>
      <c r="HA150" s="59"/>
      <c r="HB150" s="59"/>
      <c r="HC150" s="20"/>
      <c r="HD150" s="103"/>
      <c r="HE150" s="59"/>
      <c r="HF150" s="59"/>
      <c r="HG150" s="174"/>
      <c r="HH150" s="174"/>
      <c r="HI150" s="174"/>
      <c r="HJ150" s="174"/>
      <c r="HK150" s="89"/>
      <c r="HL150" s="174"/>
      <c r="HM150" s="103"/>
    </row>
    <row r="151" spans="1:221" s="241" customFormat="1" ht="22.5" customHeight="1">
      <c r="A151" s="83" t="s">
        <v>7398</v>
      </c>
      <c r="B151" s="83"/>
      <c r="C151" s="106" t="str">
        <f>C1</f>
        <v>ADCURI Basis-Schutz
(2015)</v>
      </c>
      <c r="D151" s="106" t="str">
        <f>D1</f>
        <v>ADCURI Top-Schutz
(2015)</v>
      </c>
      <c r="E151" s="106" t="str">
        <f>E1</f>
        <v>ADCURI Basis-Schutz
(Stand 10-2016)</v>
      </c>
      <c r="F151" s="106" t="str">
        <f>F1</f>
        <v>ADCURI Premium-Schutz
(Stand 10-2016)</v>
      </c>
      <c r="G151" s="106" t="str">
        <f>G1</f>
        <v>ADCURI Top-Schutz
(Stand 10-2016)</v>
      </c>
      <c r="H151" s="106" t="str">
        <f t="shared" ref="H151:CP151" si="36">H1</f>
        <v>ADCURI Top-Schutz
(2015)</v>
      </c>
      <c r="I151" s="106" t="str">
        <f>I1</f>
        <v>Allianz
(Stand 2015-10)</v>
      </c>
      <c r="J151" s="106" t="str">
        <f t="shared" si="36"/>
        <v>Allianz Optimal
(Stand 07-2009)</v>
      </c>
      <c r="K151" s="106" t="str">
        <f t="shared" si="36"/>
        <v>Allianz Familie SicherheitPlus
(Stand 05-2012)</v>
      </c>
      <c r="L151" s="106" t="str">
        <f>L1</f>
        <v>Allianz SicherheitBest
(Stand 2015-10)</v>
      </c>
      <c r="M151" s="106" t="str">
        <f t="shared" si="36"/>
        <v>Allianz Familie SicherheitBest
2013-05</v>
      </c>
      <c r="N151" s="106" t="str">
        <f>N1</f>
        <v>Allianz SicherheitPlus
(Stand 2015-10)</v>
      </c>
      <c r="O151" s="106" t="str">
        <f t="shared" si="36"/>
        <v>Allianz Familie SicherheitPlus
2013-05</v>
      </c>
      <c r="P151" s="106" t="str">
        <f t="shared" si="36"/>
        <v>Alte Leipziger XL-Schutz
(Stand 01-2010)</v>
      </c>
      <c r="Q151" s="106" t="str">
        <f t="shared" si="36"/>
        <v>Alte Leipziger XL-Schutz
(Stand 01-2011)</v>
      </c>
      <c r="R151" s="106" t="str">
        <f t="shared" si="36"/>
        <v>Alte Leipziger XXL-Schutz
(Stand 01-2010)</v>
      </c>
      <c r="S151" s="106" t="str">
        <f t="shared" si="36"/>
        <v>Alte Leipziger XXL-Schutz
(Stand 01-2011)</v>
      </c>
      <c r="T151" s="106" t="str">
        <f t="shared" si="36"/>
        <v>Alte Leipziger compact
2015-07</v>
      </c>
      <c r="U151" s="106" t="str">
        <f>U1</f>
        <v>Alte Leipziger compact
(Stand 2016-10)</v>
      </c>
      <c r="V151" s="106" t="str">
        <f t="shared" si="36"/>
        <v>Alte Leipziger classic
2015-07</v>
      </c>
      <c r="W151" s="106" t="str">
        <f>W1</f>
        <v>Alte Leipziger classic
(Stand 2016-10)</v>
      </c>
      <c r="X151" s="106" t="str">
        <f t="shared" si="36"/>
        <v>Alte Leipziger comfort
2015-07</v>
      </c>
      <c r="Y151" s="106" t="str">
        <f>Y1</f>
        <v>Alte Leipziger comfort
(Stand 2016-10)</v>
      </c>
      <c r="Z151" s="106" t="str">
        <f t="shared" si="36"/>
        <v>Ammerländer Economic</v>
      </c>
      <c r="AA151" s="106" t="str">
        <f t="shared" si="36"/>
        <v>Ammerländer Excellent</v>
      </c>
      <c r="AB151" s="106" t="str">
        <f t="shared" si="36"/>
        <v>Ammerländer Exclusiv</v>
      </c>
      <c r="AC151" s="106" t="str">
        <f t="shared" si="36"/>
        <v>ARAG Basis</v>
      </c>
      <c r="AD151" s="106" t="str">
        <f t="shared" si="36"/>
        <v>ARAG Komfort</v>
      </c>
      <c r="AE151" s="106" t="str">
        <f t="shared" si="36"/>
        <v>ARAG Premium</v>
      </c>
      <c r="AF151" s="106" t="str">
        <f t="shared" si="36"/>
        <v>AXA</v>
      </c>
      <c r="AG151" s="106" t="str">
        <f t="shared" si="36"/>
        <v>AXA BOXplus Extra</v>
      </c>
      <c r="AH151" s="106" t="str">
        <f t="shared" si="36"/>
        <v>AXA BOXplus Standard</v>
      </c>
      <c r="AI151" s="106" t="str">
        <f t="shared" si="36"/>
        <v>AXA BOXflex
2015-01</v>
      </c>
      <c r="AJ151" s="106" t="str">
        <f>AJ1</f>
        <v>Baden Badener TOP
(Stand 01-2018)</v>
      </c>
      <c r="AK151" s="106" t="str">
        <f t="shared" si="36"/>
        <v>Baden Badener TOP
(Stand 12-2013)</v>
      </c>
      <c r="AL151" s="106" t="str">
        <f>AL1</f>
        <v>Barmenia Premium
(Stand 10-2016)</v>
      </c>
      <c r="AM151" s="106" t="str">
        <f t="shared" si="36"/>
        <v>Barmenia Premium
(Stand 02-2015)</v>
      </c>
      <c r="AN151" s="106" t="str">
        <f t="shared" si="36"/>
        <v>Basler Ambiente Top
2016-01</v>
      </c>
      <c r="AO151" s="106" t="str">
        <f>AO1</f>
        <v>BGV Exklusiv 
(Stand 02-218)</v>
      </c>
      <c r="AP151" s="106" t="str">
        <f t="shared" si="36"/>
        <v>BGV Exklusiv 
(Stand 06-2016)</v>
      </c>
      <c r="AQ151" s="106" t="str">
        <f t="shared" si="36"/>
        <v>Concordia sorglos
(Stand 10-2014)</v>
      </c>
      <c r="AR151" s="106" t="str">
        <f t="shared" si="36"/>
        <v>Concordia Sorglos
(Stand 10-2017)</v>
      </c>
      <c r="AS151" s="106" t="str">
        <f t="shared" si="36"/>
        <v>Concordia Basis-Plus</v>
      </c>
      <c r="AT151" s="106" t="str">
        <f t="shared" si="36"/>
        <v>Concordia Basis</v>
      </c>
      <c r="AU151" s="106" t="str">
        <f t="shared" si="36"/>
        <v>CosmosDirekt Basis</v>
      </c>
      <c r="AV151" s="106" t="str">
        <f t="shared" si="36"/>
        <v>CosmosDirekt Comfort</v>
      </c>
      <c r="AW151" s="106" t="str">
        <f>AW1</f>
        <v>Debeka Comfort (alt)</v>
      </c>
      <c r="AX151" s="106" t="str">
        <f>AX1</f>
        <v>Debeka Comfort Plus (alt)</v>
      </c>
      <c r="AY151" s="106" t="str">
        <f t="shared" si="36"/>
        <v>Debeka Basis
(Stand 07-2010)</v>
      </c>
      <c r="AZ151" s="106" t="str">
        <f t="shared" si="36"/>
        <v>Debeka Standard
(Stand 07-2010)</v>
      </c>
      <c r="BA151" s="106" t="str">
        <f t="shared" si="36"/>
        <v>Debeka Top
(Stand 07-2010)</v>
      </c>
      <c r="BB151" s="106" t="str">
        <f t="shared" si="36"/>
        <v>Debeka Basis</v>
      </c>
      <c r="BC151" s="106" t="str">
        <f t="shared" si="36"/>
        <v>Debeka Standard</v>
      </c>
      <c r="BD151" s="106" t="str">
        <f t="shared" si="36"/>
        <v>Debeka Top</v>
      </c>
      <c r="BE151" s="106" t="str">
        <f t="shared" si="36"/>
        <v>degenia basic
(Stand 03-2010)</v>
      </c>
      <c r="BF151" s="106" t="str">
        <f t="shared" si="36"/>
        <v>degenia basic
(Stand 05-2011)</v>
      </c>
      <c r="BG151" s="106" t="str">
        <f>BG1</f>
        <v>degenia classic
(Stand 10-2017)</v>
      </c>
      <c r="BH151" s="106" t="str">
        <f t="shared" si="36"/>
        <v>degenia classic
(Stand 03-2010)</v>
      </c>
      <c r="BI151" s="106" t="str">
        <f t="shared" si="36"/>
        <v>degenia classic
(Stand 05-2011)</v>
      </c>
      <c r="BJ151" s="106" t="str">
        <f t="shared" si="36"/>
        <v>degenia classic
(Stand 05-2011)</v>
      </c>
      <c r="BK151" s="106" t="str">
        <f t="shared" si="36"/>
        <v>degenia classic
(Stand 12-2013)</v>
      </c>
      <c r="BL151" s="106" t="str">
        <f t="shared" si="36"/>
        <v>degenia classic
(Stand 07-2015)</v>
      </c>
      <c r="BM151" s="106" t="str">
        <f>BM1</f>
        <v>degenia optimum
(Stand 10-2017)</v>
      </c>
      <c r="BN151" s="106" t="str">
        <f t="shared" si="36"/>
        <v>degenia premium
(Stand 03-2010)</v>
      </c>
      <c r="BO151" s="106" t="str">
        <f>BO1</f>
        <v>degenia premium
(Stand 10-2017)</v>
      </c>
      <c r="BP151" s="106" t="str">
        <f t="shared" si="36"/>
        <v>degenia premium
(Stand 05-2011)</v>
      </c>
      <c r="BQ151" s="106" t="str">
        <f t="shared" si="36"/>
        <v>degenia premium
(Stand 05-2011)</v>
      </c>
      <c r="BR151" s="106" t="str">
        <f t="shared" si="36"/>
        <v>degenia premium
(Stand 12-2013)</v>
      </c>
      <c r="BS151" s="106" t="str">
        <f t="shared" si="36"/>
        <v>degenia premium
(Stand 07-2015)</v>
      </c>
      <c r="BT151" s="106" t="str">
        <f t="shared" si="36"/>
        <v>degenia optimum
(Stand 05-2011)</v>
      </c>
      <c r="BU151" s="106" t="str">
        <f t="shared" si="36"/>
        <v>degenia optimum
(Stand 05-2011)</v>
      </c>
      <c r="BV151" s="106" t="str">
        <f t="shared" si="36"/>
        <v>degenia optimum
(Stand 12-2013)</v>
      </c>
      <c r="BW151" s="106" t="str">
        <f t="shared" si="36"/>
        <v>degenia optimum
(Stand 07-2015)</v>
      </c>
      <c r="BX151" s="106" t="str">
        <f>BX1</f>
        <v>Die Bayerische Komfort
(Stand 04-2017)</v>
      </c>
      <c r="BY151" s="106" t="str">
        <f t="shared" si="36"/>
        <v>Die Bayerische Komfort
(Stand 2015-05)</v>
      </c>
      <c r="BZ151" s="106" t="str">
        <f t="shared" si="36"/>
        <v>Die Bayerische Komfort
(Stand 01-2015)</v>
      </c>
      <c r="CA151" s="106" t="str">
        <f>CA1</f>
        <v>Die Bayerische Prestige
(Stand 04-2017)</v>
      </c>
      <c r="CB151" s="106" t="str">
        <f t="shared" si="36"/>
        <v>Die Bayerische Prestige
(Stan 01-2015)</v>
      </c>
      <c r="CC151" s="106" t="str">
        <f>CC1</f>
        <v>Die Bayerische Smart
(Stand 04-2017)</v>
      </c>
      <c r="CD151" s="106" t="str">
        <f t="shared" si="36"/>
        <v>Die Bayerische Smart
(Stand 01-2015)</v>
      </c>
      <c r="CE151" s="106" t="str">
        <f t="shared" si="36"/>
        <v>Die Hanauer24 Sorglos
(Stand 02-2009)</v>
      </c>
      <c r="CF151" s="106" t="str">
        <f t="shared" si="36"/>
        <v>Domcura MAGNUM</v>
      </c>
      <c r="CG151" s="106" t="str">
        <f t="shared" si="36"/>
        <v>Domcura MAXIMUM</v>
      </c>
      <c r="CH151" s="106" t="str">
        <f t="shared" si="36"/>
        <v>Domcura Komfort
(Stand 08-2009)</v>
      </c>
      <c r="CI151" s="106" t="str">
        <f t="shared" si="36"/>
        <v>Domcura Top
(Stand 08-2009)</v>
      </c>
      <c r="CJ151" s="106" t="str">
        <f t="shared" si="36"/>
        <v>ERGO Familie
(Stand 10-2010)</v>
      </c>
      <c r="CK151" s="106" t="str">
        <f>CK1</f>
        <v>Domcura Komfort
(Stand 10-2014)</v>
      </c>
      <c r="CL151" s="106" t="str">
        <f>CL1</f>
        <v>Domcura Standard
(Stand 10-2014)</v>
      </c>
      <c r="CM151" s="106" t="str">
        <f>CM1</f>
        <v>Domcura Top
(Stand 10-2014)</v>
      </c>
      <c r="CN151" s="106" t="str">
        <f>CN1</f>
        <v>ERGO
(Stand 2017-09)</v>
      </c>
      <c r="CO151" s="106" t="str">
        <f>CO1</f>
        <v>ERGO Premium
(Stand 2017-09)</v>
      </c>
      <c r="CP151" s="106" t="str">
        <f t="shared" si="36"/>
        <v>Ergo Privatschutz spezial (Familie) (Stand 12-2011)</v>
      </c>
      <c r="CQ151" s="106" t="str">
        <f t="shared" ref="CQ151:DM151" si="37">CQ1</f>
        <v>Ergo Privatschutz spezial (Familie) (Stand 01-2013)</v>
      </c>
      <c r="CR151" s="106" t="str">
        <f>CR1</f>
        <v>Ergo Privatschutz spezial
(Stand 2015-06)</v>
      </c>
      <c r="CS151" s="106" t="str">
        <f t="shared" si="37"/>
        <v>Generali Basis
(Stand 10-2010)</v>
      </c>
      <c r="CT151" s="106" t="str">
        <f t="shared" si="37"/>
        <v>Generali Basis
(Stand 04-2012)</v>
      </c>
      <c r="CU151" s="106" t="str">
        <f t="shared" si="37"/>
        <v>Generali Basis
(Stand 10-2012)</v>
      </c>
      <c r="CV151" s="106" t="str">
        <f>CV1</f>
        <v>Generali Basis
(Stand 2013-07)</v>
      </c>
      <c r="CW151" s="106" t="str">
        <f t="shared" si="37"/>
        <v>Generali KomfortPlus
(Stand 10-2010)</v>
      </c>
      <c r="CX151" s="106" t="str">
        <f t="shared" si="37"/>
        <v>Generali KomfortPlus
(Stand 04-2012)</v>
      </c>
      <c r="CY151" s="106" t="str">
        <f t="shared" si="37"/>
        <v>Generali KomfortPlus
(Stand 10-2012)</v>
      </c>
      <c r="CZ151" s="106" t="str">
        <f>CZ1</f>
        <v>Generali KomfortPlus
(Stand 2013-07)</v>
      </c>
      <c r="DA151" s="106" t="str">
        <f>DA1</f>
        <v>Gothaer Basis
(Stand 2016-01)</v>
      </c>
      <c r="DB151" s="106" t="str">
        <f t="shared" si="37"/>
        <v>Gothaer
(Stand 07-2010)</v>
      </c>
      <c r="DC151" s="106" t="str">
        <f t="shared" si="37"/>
        <v>Gothaer
(Stand 02-2013)</v>
      </c>
      <c r="DD151" s="106" t="str">
        <f t="shared" si="37"/>
        <v>Gothaer Top
(Stand 07-2010)</v>
      </c>
      <c r="DE151" s="106" t="str">
        <f t="shared" si="37"/>
        <v>Gothaer Top
(Stand 02-2013)</v>
      </c>
      <c r="DF151" s="106" t="str">
        <f>DF1</f>
        <v>Gothaer Top
(Stand 2016-01)</v>
      </c>
      <c r="DG151" s="106" t="str">
        <f t="shared" si="37"/>
        <v>Gothaer Top Plus
(Stand 02-2013)</v>
      </c>
      <c r="DH151" s="106" t="str">
        <f>DH1</f>
        <v>Gothaer Plus
(Stand 2016-01)</v>
      </c>
      <c r="DI151" s="106" t="str">
        <f t="shared" si="37"/>
        <v>Grundeigentümer (Makler)
Pro Domo Basis</v>
      </c>
      <c r="DJ151" s="106" t="str">
        <f t="shared" si="37"/>
        <v>Grundeigentümer (Makler)
Pro Domo Kompakt</v>
      </c>
      <c r="DK151" s="106" t="str">
        <f t="shared" si="37"/>
        <v>Grundeigentümer (Makler)
Pro Domo Premium</v>
      </c>
      <c r="DL151" s="106" t="str">
        <f t="shared" si="37"/>
        <v>HDI Basis Single
(09-2011)</v>
      </c>
      <c r="DM151" s="106" t="str">
        <f t="shared" si="37"/>
        <v>HDI Rundum Sorglos Fam
(01-2011)</v>
      </c>
      <c r="DN151" s="106" t="str">
        <f>DN1</f>
        <v>HDI Rundum Sorglos Fam
(Stand 2014-06)</v>
      </c>
      <c r="DO151" s="106" t="str">
        <f>DO1</f>
        <v>Helvetia Basis
(Stand 2015-07)</v>
      </c>
      <c r="DP151" s="106" t="str">
        <f>DP1</f>
        <v>Helvetia Komfort
(Stand 2015-07)</v>
      </c>
      <c r="DQ151" s="106" t="str">
        <f t="shared" ref="DQ151:EU151" si="38">DQ1</f>
        <v>HKD Top2000
(Stand 01-2007)</v>
      </c>
      <c r="DR151" s="106" t="str">
        <f t="shared" si="38"/>
        <v>HKD Vario Plus
(Stand 01-2010)</v>
      </c>
      <c r="DS151" s="106" t="str">
        <f t="shared" si="38"/>
        <v>HKD Vario Status
(Stand 01-2010)</v>
      </c>
      <c r="DT151" s="106" t="str">
        <f t="shared" si="38"/>
        <v>HKD Vario Komfort
(Stand 11-2010)</v>
      </c>
      <c r="DU151" s="106" t="str">
        <f t="shared" si="38"/>
        <v>HKD Vario Komfort Plus
(Stand 11-2010)</v>
      </c>
      <c r="DV151" s="106" t="str">
        <f t="shared" si="38"/>
        <v>HKD Vario Komfort
(Stand 01-2014)</v>
      </c>
      <c r="DW151" s="106" t="str">
        <f t="shared" si="38"/>
        <v>HKD Vario Komfort 60 Aktiv
(Stand 01-2014)</v>
      </c>
      <c r="DX151" s="106" t="str">
        <f t="shared" si="38"/>
        <v>HKD Vario Komfort Plus
(Stand 01-2014)</v>
      </c>
      <c r="DY151" s="106" t="str">
        <f t="shared" si="38"/>
        <v>HKD Vario Komfort Plus 60 Aktiv
(Stand 01-2014)</v>
      </c>
      <c r="DZ151" s="106" t="str">
        <f t="shared" si="38"/>
        <v>HKD Einfach Besser
(Stand 2015)</v>
      </c>
      <c r="EA151" s="106" t="str">
        <f t="shared" si="38"/>
        <v>HKD Einfach Besser 60 Aktiv
(Stand 2015)</v>
      </c>
      <c r="EB151" s="106" t="str">
        <f t="shared" si="38"/>
        <v>HKD Einfach Komplett
(Stand 2015)</v>
      </c>
      <c r="EC151" s="106" t="str">
        <f t="shared" si="38"/>
        <v>HKD Einfach Komplett 60 Aktiv
(Stand 2015)</v>
      </c>
      <c r="ED151" s="106" t="str">
        <f t="shared" si="38"/>
        <v>HKD Einfach Besser
(Stand 2016)</v>
      </c>
      <c r="EE151" s="106" t="str">
        <f t="shared" si="38"/>
        <v>HKD Einfach Besser 60Aktiv
(Stand 2016)</v>
      </c>
      <c r="EF151" s="106" t="str">
        <f t="shared" si="38"/>
        <v>HKD Einfach Komplett
(Stand 2016)</v>
      </c>
      <c r="EG151" s="106" t="str">
        <f t="shared" si="38"/>
        <v>HKD Einfach Kompl. 60Aktiv
(Stand 2016)</v>
      </c>
      <c r="EH151" s="106" t="str">
        <f t="shared" si="38"/>
        <v>HK Einfach Gut
(Stand 2017-07)</v>
      </c>
      <c r="EI151" s="106" t="str">
        <f t="shared" si="38"/>
        <v>HK Einfach Besser
(Stand 2017-07)</v>
      </c>
      <c r="EJ151" s="106" t="str">
        <f t="shared" si="38"/>
        <v>HK Einfach Besser Plus
(Stand 2017-07)</v>
      </c>
      <c r="EK151" s="106" t="str">
        <f t="shared" si="38"/>
        <v>HK Einfach Komplett
(Stand 2017-07)</v>
      </c>
      <c r="EL151" s="106" t="str">
        <f>EL1</f>
        <v>HK Einfach Besser
(Stand 2018-01)</v>
      </c>
      <c r="EM151" s="106" t="str">
        <f>EM1</f>
        <v>HK Einfach Besser Plus
(Stand 2018-01)</v>
      </c>
      <c r="EN151" s="106" t="str">
        <f>EN1</f>
        <v>HK Einfach Gut
(Stand 2018-01)</v>
      </c>
      <c r="EO151" s="106" t="str">
        <f>EO1</f>
        <v>HK Einfach Komplett
(Stand 2018-01)</v>
      </c>
      <c r="EP151" s="106" t="str">
        <f>EP1</f>
        <v>HUK Classic
(Stand 2016-05)</v>
      </c>
      <c r="EQ151" s="106" t="str">
        <f t="shared" si="38"/>
        <v>HUK Classic
(Stand 2011-07)</v>
      </c>
      <c r="ER151" s="106" t="str">
        <f>ER1</f>
        <v>HUK Plus
(Stamd 2016-05)</v>
      </c>
      <c r="ES151" s="106" t="str">
        <f t="shared" si="38"/>
        <v>HUK Plus
(Stand 2011-07)</v>
      </c>
      <c r="ET151" s="106" t="str">
        <f t="shared" si="38"/>
        <v>HUK24 Classic
(Stand 2011-07)</v>
      </c>
      <c r="EU151" s="106" t="str">
        <f t="shared" si="38"/>
        <v>HUK24 Plus
(Stand 2011-07)</v>
      </c>
      <c r="EV151" s="106" t="str">
        <f t="shared" ref="EV151:FC151" si="39">EV1</f>
        <v>HUK Classic
(Stand 2016-05)</v>
      </c>
      <c r="EW151" s="106" t="str">
        <f t="shared" si="39"/>
        <v>HUK Plus
(Stand 2016-05)</v>
      </c>
      <c r="EX151" s="106" t="str">
        <f t="shared" si="39"/>
        <v>HUK24 Classic
(Stand 2016-05)</v>
      </c>
      <c r="EY151" s="106" t="str">
        <f t="shared" si="39"/>
        <v>HUK24 Plus
(Stand 2016-05)</v>
      </c>
      <c r="EZ151" s="106" t="str">
        <f t="shared" si="39"/>
        <v>Ideal Exklusiv
(Stand 02-2011)</v>
      </c>
      <c r="FA151" s="106" t="str">
        <f t="shared" si="39"/>
        <v>Ideal Klassik
(Stand 02-2011)</v>
      </c>
      <c r="FB151" s="106" t="str">
        <f t="shared" si="39"/>
        <v>Ideal Exklusiv
(Stand 2016-05)</v>
      </c>
      <c r="FC151" s="106" t="str">
        <f t="shared" si="39"/>
        <v>Ideal Klassik
(Stand 2016-05)</v>
      </c>
      <c r="FD151" s="106" t="str">
        <f t="shared" ref="FD151:FL151" si="40">FD1</f>
        <v>Interrisk XXL
(Stand 2011-07)</v>
      </c>
      <c r="FE151" s="106" t="str">
        <f t="shared" si="40"/>
        <v>Interrisk XXL
(Stand 2012-10)</v>
      </c>
      <c r="FF151" s="106" t="str">
        <f t="shared" si="40"/>
        <v>Interrisk XXL
(Stand 2013-12)</v>
      </c>
      <c r="FG151" s="106" t="str">
        <f t="shared" si="40"/>
        <v>ITL Classic 2000
(Stand 11-1999)</v>
      </c>
      <c r="FH151" s="106" t="str">
        <f t="shared" si="40"/>
        <v>ITL afm Classic 2001
(Stand 01-2001)</v>
      </c>
      <c r="FI151" s="106" t="str">
        <f>FI1</f>
        <v>ITL Protect 2000
(Stand 11-1999)</v>
      </c>
      <c r="FJ151" s="106" t="str">
        <f t="shared" si="40"/>
        <v>ITL Protect Business-Police
Stand 2008-01</v>
      </c>
      <c r="FK151" s="106" t="str">
        <f>FK1</f>
        <v>ITL PHV Business-Police
Stand 2010-01</v>
      </c>
      <c r="FL151" s="106" t="str">
        <f t="shared" si="40"/>
        <v>ITL afm Eurosecure 2010
(Stand 07-2010)</v>
      </c>
      <c r="FM151" s="106" t="str">
        <f t="shared" ref="FM151:GZ151" si="41">FM1</f>
        <v>ITL afm Eurosecure 2011
Stand 07-2011 (05-2012)</v>
      </c>
      <c r="FN151" s="106" t="str">
        <f t="shared" si="41"/>
        <v>ITL afm Premium 2011
Stand 07-2011 (05-2012)</v>
      </c>
      <c r="FO151" s="106" t="str">
        <f t="shared" si="41"/>
        <v>ITL afm Eurosecure 2011
(Stand 01-2018)</v>
      </c>
      <c r="FP151" s="106" t="str">
        <f t="shared" si="41"/>
        <v>ITL afm Premium 2011
(Stand 01-2018)</v>
      </c>
      <c r="FQ151" s="106" t="str">
        <f>FQ1</f>
        <v>ITL afm Eurosecure 2011
!!Tarif geschlossen!!</v>
      </c>
      <c r="FR151" s="106" t="str">
        <f>FR1</f>
        <v>ITL afm Premium 2011
!!Tarif geschlossen!!</v>
      </c>
      <c r="FS151" s="106" t="str">
        <f t="shared" si="41"/>
        <v>Janitos Spezial (01-2002)
(MLP Sonderkonzept)</v>
      </c>
      <c r="FT151" s="106" t="str">
        <f t="shared" si="41"/>
        <v>Janitos Balance
(Stand 2015-10)</v>
      </c>
      <c r="FU151" s="106" t="str">
        <f t="shared" si="41"/>
        <v>Janitos Basic
(Stand 2015-10)</v>
      </c>
      <c r="FV151" s="106" t="str">
        <f t="shared" si="41"/>
        <v>Janitos Best Selection
(Stand 2015-10)</v>
      </c>
      <c r="FW151" s="106" t="str">
        <f t="shared" si="41"/>
        <v>nat. suisse Ideal-Schutz
(Stand 08-2008)</v>
      </c>
      <c r="FX151" s="106" t="str">
        <f t="shared" si="41"/>
        <v>nat. suisse Komfort
(Stand 2012-01)</v>
      </c>
      <c r="FY151" s="106" t="str">
        <f t="shared" si="41"/>
        <v>nat. suisse Premium
(Stand 2012-01)</v>
      </c>
      <c r="FZ151" s="106" t="str">
        <f t="shared" si="41"/>
        <v>NV PrivatPremium 2.0
(Stand 2015-10)</v>
      </c>
      <c r="GA151" s="106" t="str">
        <f t="shared" si="41"/>
        <v>Patria</v>
      </c>
      <c r="GB151" s="106" t="str">
        <f t="shared" si="41"/>
        <v>Prokundo Exklusiv
(Stand 2015-05)</v>
      </c>
      <c r="GC151" s="106" t="str">
        <f t="shared" si="41"/>
        <v>Prokundo Komfort
(Stand 2015-05)</v>
      </c>
      <c r="GD151" s="106" t="str">
        <f t="shared" si="41"/>
        <v>Provinzial Basis
(Stand 01-2009)</v>
      </c>
      <c r="GE151" s="106" t="str">
        <f t="shared" si="41"/>
        <v>Provinzial Top
(Stand 01-2009)</v>
      </c>
      <c r="GF151" s="106" t="str">
        <f t="shared" si="41"/>
        <v>Provinzial Basis
(Stand 2015-02)</v>
      </c>
      <c r="GG151" s="106" t="str">
        <f t="shared" si="41"/>
        <v>Provinzial Top
(Stand 2015-02)</v>
      </c>
      <c r="GH151" s="106" t="str">
        <f t="shared" si="41"/>
        <v>Provinzial Kompaktschutz
(Stand 2015-09)</v>
      </c>
      <c r="GI151" s="106" t="str">
        <f t="shared" si="41"/>
        <v>Provinzial Rundumschutz
(Stand 2015-09)</v>
      </c>
      <c r="GJ151" s="106" t="str">
        <f t="shared" si="41"/>
        <v>Rhion Standard
(Stand 2010-10)</v>
      </c>
      <c r="GK151" s="106" t="str">
        <f t="shared" si="41"/>
        <v>Rhion Plus
(Stand 2010-10)</v>
      </c>
      <c r="GL151" s="106" t="str">
        <f t="shared" si="41"/>
        <v>Rhion Plus
(Stand 2016-04)</v>
      </c>
      <c r="GM151" s="106" t="str">
        <f t="shared" si="41"/>
        <v>Rhion Standard
(Stand 2016-04)</v>
      </c>
      <c r="GN151" s="106" t="str">
        <f t="shared" si="41"/>
        <v>Rhion Premium
(Stand 2016-04)</v>
      </c>
      <c r="GO151" s="106" t="str">
        <f t="shared" si="41"/>
        <v>R+V PrivatPolice
(Stand 2010-01)</v>
      </c>
      <c r="GP151" s="106" t="str">
        <f t="shared" si="41"/>
        <v>R+V PrivatPolice
(Stand 2012-07)</v>
      </c>
      <c r="GQ151" s="106" t="str">
        <f t="shared" si="41"/>
        <v>Signal Iduna Optimal
(Stand 2015-01)</v>
      </c>
      <c r="GR151" s="106" t="str">
        <f t="shared" si="41"/>
        <v>SLP Primus
(Stand 2010-08)</v>
      </c>
      <c r="GS151" s="106" t="str">
        <f t="shared" si="41"/>
        <v>SLP Primus Plus
(Stand 2010-08)</v>
      </c>
      <c r="GT151" s="106" t="str">
        <f t="shared" si="41"/>
        <v>SLP Prima Plus Sorglos
(Stand 2014-06)</v>
      </c>
      <c r="GU151" s="106" t="str">
        <f t="shared" si="41"/>
        <v>SLP Prima Sorglos
(Stand 2014-06)</v>
      </c>
      <c r="GV151" s="106" t="str">
        <f t="shared" si="41"/>
        <v>SLP Prima
(Stand 2016-01)</v>
      </c>
      <c r="GW151" s="106" t="str">
        <f t="shared" si="41"/>
        <v>SLP Prima Plus
(Stand 2016-01)</v>
      </c>
      <c r="GX151" s="106" t="str">
        <f t="shared" si="41"/>
        <v>VdVA Classic
(Stand 2015-01)</v>
      </c>
      <c r="GY151" s="106" t="str">
        <f t="shared" si="41"/>
        <v>VdVA Exclusiv
(Stand 2015-01)</v>
      </c>
      <c r="GZ151" s="106" t="str">
        <f t="shared" si="41"/>
        <v>VGH
(Stand 2015-07)</v>
      </c>
      <c r="HA151" s="106" t="str">
        <f t="shared" ref="HA151:HG151" si="42">HA1</f>
        <v>VHV Klassik Garant
(Stand 2009-06)</v>
      </c>
      <c r="HB151" s="106" t="str">
        <f t="shared" si="42"/>
        <v>VHV Klassik Garant
(Stand 2009-06)</v>
      </c>
      <c r="HC151" s="106" t="str">
        <f t="shared" si="42"/>
        <v>VHV Klassik Garant
(Stand 2011)</v>
      </c>
      <c r="HD151" s="106" t="str">
        <f t="shared" si="42"/>
        <v>VHV Klassik Garant Exkl.
(Stand 2011)</v>
      </c>
      <c r="HE151" s="106" t="str">
        <f t="shared" si="42"/>
        <v>VHV Klassik Garant
(Stand 2014)</v>
      </c>
      <c r="HF151" s="106" t="str">
        <f t="shared" si="42"/>
        <v>VHV Klassik Garant Exkl.
(Stand 2014)</v>
      </c>
      <c r="HG151" s="106" t="str">
        <f t="shared" si="42"/>
        <v>VHV Klassik Garant
(Stand 2017)</v>
      </c>
      <c r="HH151" s="106" t="str">
        <f t="shared" ref="HH151:HM151" si="43">HH1</f>
        <v>VHV Klassik Garant Exklusiv
(Stand 2017)</v>
      </c>
      <c r="HI151" s="106" t="str">
        <f t="shared" si="43"/>
        <v>VWB 60 Plus Komfort
(Stand 2009-10)</v>
      </c>
      <c r="HJ151" s="106" t="str">
        <f t="shared" si="43"/>
        <v>VWB 60 Plus KomfortPlus
(Stand 2009-10)</v>
      </c>
      <c r="HK151" s="106" t="str">
        <f t="shared" si="43"/>
        <v>Württembergische 
PremiumSchutz (Stand 06-2011)</v>
      </c>
      <c r="HL151" s="106" t="str">
        <f t="shared" si="43"/>
        <v>Württembergische PremiumSchutz Platinum
(Stand 2014-06)</v>
      </c>
      <c r="HM151" s="106" t="str">
        <f t="shared" si="43"/>
        <v>WÜBA PHV 2010</v>
      </c>
    </row>
    <row r="152" spans="1:221" ht="22.5" customHeight="1">
      <c r="A152" s="44" t="s">
        <v>28</v>
      </c>
      <c r="B152" s="44"/>
      <c r="C152" s="42" t="s">
        <v>67</v>
      </c>
      <c r="D152" s="42" t="s">
        <v>67</v>
      </c>
      <c r="E152" s="42" t="s">
        <v>6161</v>
      </c>
      <c r="F152" s="42" t="s">
        <v>6161</v>
      </c>
      <c r="G152" s="42" t="s">
        <v>6161</v>
      </c>
      <c r="H152" s="42" t="s">
        <v>67</v>
      </c>
      <c r="I152" s="42" t="s">
        <v>6390</v>
      </c>
      <c r="J152" s="47" t="s">
        <v>67</v>
      </c>
      <c r="K152" s="42" t="s">
        <v>67</v>
      </c>
      <c r="L152" s="42" t="s">
        <v>6346</v>
      </c>
      <c r="M152" s="42" t="s">
        <v>67</v>
      </c>
      <c r="N152" s="42" t="s">
        <v>6346</v>
      </c>
      <c r="O152" s="42" t="s">
        <v>67</v>
      </c>
      <c r="P152" s="47" t="s">
        <v>25</v>
      </c>
      <c r="Q152" s="47" t="s">
        <v>67</v>
      </c>
      <c r="R152" s="47" t="s">
        <v>67</v>
      </c>
      <c r="S152" s="47" t="s">
        <v>67</v>
      </c>
      <c r="T152" s="42" t="s">
        <v>4768</v>
      </c>
      <c r="U152" s="42" t="s">
        <v>4768</v>
      </c>
      <c r="V152" s="42" t="s">
        <v>4768</v>
      </c>
      <c r="W152" s="42" t="s">
        <v>4768</v>
      </c>
      <c r="X152" s="42" t="s">
        <v>4768</v>
      </c>
      <c r="Y152" s="42" t="s">
        <v>4768</v>
      </c>
      <c r="Z152" s="47" t="s">
        <v>67</v>
      </c>
      <c r="AA152" s="42" t="s">
        <v>1718</v>
      </c>
      <c r="AB152" s="42" t="s">
        <v>1718</v>
      </c>
      <c r="AC152" s="47" t="s">
        <v>67</v>
      </c>
      <c r="AD152" s="47" t="s">
        <v>67</v>
      </c>
      <c r="AE152" s="47" t="s">
        <v>67</v>
      </c>
      <c r="AF152" s="47" t="s">
        <v>67</v>
      </c>
      <c r="AG152" s="47" t="s">
        <v>67</v>
      </c>
      <c r="AH152" s="47" t="s">
        <v>67</v>
      </c>
      <c r="AI152" s="42" t="s">
        <v>67</v>
      </c>
      <c r="AJ152" s="42" t="s">
        <v>67</v>
      </c>
      <c r="AK152" s="42" t="s">
        <v>3920</v>
      </c>
      <c r="AL152" s="42" t="s">
        <v>6161</v>
      </c>
      <c r="AM152" s="42" t="s">
        <v>67</v>
      </c>
      <c r="AN152" s="42" t="s">
        <v>67</v>
      </c>
      <c r="AO152" s="42" t="s">
        <v>6390</v>
      </c>
      <c r="AP152" s="42" t="s">
        <v>67</v>
      </c>
      <c r="AQ152" s="42" t="s">
        <v>67</v>
      </c>
      <c r="AR152" s="42" t="s">
        <v>67</v>
      </c>
      <c r="AS152" s="42" t="s">
        <v>67</v>
      </c>
      <c r="AT152" s="42" t="s">
        <v>67</v>
      </c>
      <c r="AU152" s="47" t="s">
        <v>67</v>
      </c>
      <c r="AV152" s="47" t="s">
        <v>67</v>
      </c>
      <c r="AW152" s="47" t="s">
        <v>67</v>
      </c>
      <c r="AX152" s="47" t="s">
        <v>67</v>
      </c>
      <c r="AY152" s="47" t="s">
        <v>25</v>
      </c>
      <c r="AZ152" s="47" t="s">
        <v>25</v>
      </c>
      <c r="BA152" s="47" t="s">
        <v>67</v>
      </c>
      <c r="BB152" s="47" t="s">
        <v>25</v>
      </c>
      <c r="BC152" s="47" t="s">
        <v>25</v>
      </c>
      <c r="BD152" s="42" t="s">
        <v>67</v>
      </c>
      <c r="BE152" s="47" t="s">
        <v>25</v>
      </c>
      <c r="BF152" s="47" t="s">
        <v>25</v>
      </c>
      <c r="BG152" s="42" t="s">
        <v>7108</v>
      </c>
      <c r="BH152" s="47" t="s">
        <v>67</v>
      </c>
      <c r="BI152" s="47" t="s">
        <v>67</v>
      </c>
      <c r="BJ152" s="47" t="s">
        <v>67</v>
      </c>
      <c r="BK152" s="42" t="s">
        <v>364</v>
      </c>
      <c r="BL152" s="42" t="s">
        <v>364</v>
      </c>
      <c r="BM152" s="42" t="s">
        <v>7108</v>
      </c>
      <c r="BN152" s="47" t="s">
        <v>67</v>
      </c>
      <c r="BO152" s="42" t="s">
        <v>7108</v>
      </c>
      <c r="BP152" s="47" t="s">
        <v>67</v>
      </c>
      <c r="BQ152" s="47" t="s">
        <v>67</v>
      </c>
      <c r="BR152" s="42" t="s">
        <v>364</v>
      </c>
      <c r="BS152" s="42" t="s">
        <v>364</v>
      </c>
      <c r="BT152" s="47" t="s">
        <v>67</v>
      </c>
      <c r="BU152" s="47" t="s">
        <v>67</v>
      </c>
      <c r="BV152" s="42" t="s">
        <v>364</v>
      </c>
      <c r="BW152" s="42" t="s">
        <v>4627</v>
      </c>
      <c r="BX152" s="42" t="s">
        <v>7754</v>
      </c>
      <c r="BY152" s="42" t="s">
        <v>4904</v>
      </c>
      <c r="BZ152" s="42" t="s">
        <v>4904</v>
      </c>
      <c r="CA152" s="42" t="s">
        <v>7754</v>
      </c>
      <c r="CB152" s="42" t="s">
        <v>4905</v>
      </c>
      <c r="CC152" s="42" t="s">
        <v>25</v>
      </c>
      <c r="CD152" s="42" t="s">
        <v>25</v>
      </c>
      <c r="CE152" s="47" t="s">
        <v>25</v>
      </c>
      <c r="CF152" s="29" t="s">
        <v>67</v>
      </c>
      <c r="CG152" s="29" t="s">
        <v>67</v>
      </c>
      <c r="CH152" s="29" t="s">
        <v>67</v>
      </c>
      <c r="CI152" s="35" t="s">
        <v>67</v>
      </c>
      <c r="CJ152" s="48" t="s">
        <v>67</v>
      </c>
      <c r="CK152" s="29" t="s">
        <v>67</v>
      </c>
      <c r="CL152" s="29" t="s">
        <v>67</v>
      </c>
      <c r="CM152" s="29" t="s">
        <v>67</v>
      </c>
      <c r="CN152" s="47" t="s">
        <v>67</v>
      </c>
      <c r="CO152" s="47" t="s">
        <v>67</v>
      </c>
      <c r="CP152" s="42" t="s">
        <v>1552</v>
      </c>
      <c r="CQ152" s="42" t="s">
        <v>1552</v>
      </c>
      <c r="CR152" s="42" t="s">
        <v>1552</v>
      </c>
      <c r="CS152" s="29" t="s">
        <v>67</v>
      </c>
      <c r="CT152" s="29" t="s">
        <v>67</v>
      </c>
      <c r="CU152" s="29" t="s">
        <v>67</v>
      </c>
      <c r="CV152" s="42" t="s">
        <v>3830</v>
      </c>
      <c r="CW152" s="35" t="s">
        <v>67</v>
      </c>
      <c r="CX152" s="29" t="s">
        <v>67</v>
      </c>
      <c r="CY152" s="29" t="s">
        <v>67</v>
      </c>
      <c r="CZ152" s="42" t="s">
        <v>3830</v>
      </c>
      <c r="DA152" s="42" t="s">
        <v>1441</v>
      </c>
      <c r="DB152" s="47" t="s">
        <v>67</v>
      </c>
      <c r="DC152" s="42" t="s">
        <v>1441</v>
      </c>
      <c r="DD152" s="47" t="s">
        <v>67</v>
      </c>
      <c r="DE152" s="42" t="s">
        <v>1441</v>
      </c>
      <c r="DF152" s="42" t="s">
        <v>1441</v>
      </c>
      <c r="DG152" s="42" t="s">
        <v>1441</v>
      </c>
      <c r="DH152" s="42" t="s">
        <v>1441</v>
      </c>
      <c r="DI152" s="47" t="s">
        <v>67</v>
      </c>
      <c r="DJ152" s="47" t="s">
        <v>67</v>
      </c>
      <c r="DK152" s="47" t="s">
        <v>67</v>
      </c>
      <c r="DL152" s="42" t="s">
        <v>3517</v>
      </c>
      <c r="DM152" s="42" t="s">
        <v>2201</v>
      </c>
      <c r="DN152" s="42" t="s">
        <v>3517</v>
      </c>
      <c r="DO152" s="42" t="s">
        <v>3773</v>
      </c>
      <c r="DP152" s="42" t="s">
        <v>3773</v>
      </c>
      <c r="DQ152" s="42" t="s">
        <v>3153</v>
      </c>
      <c r="DR152" s="47" t="s">
        <v>67</v>
      </c>
      <c r="DS152" s="47" t="s">
        <v>67</v>
      </c>
      <c r="DT152" s="47" t="s">
        <v>67</v>
      </c>
      <c r="DU152" s="47" t="s">
        <v>67</v>
      </c>
      <c r="DV152" s="42" t="s">
        <v>1007</v>
      </c>
      <c r="DW152" s="42" t="s">
        <v>1007</v>
      </c>
      <c r="DX152" s="42" t="s">
        <v>1800</v>
      </c>
      <c r="DY152" s="42" t="s">
        <v>1800</v>
      </c>
      <c r="DZ152" s="42" t="s">
        <v>1007</v>
      </c>
      <c r="EA152" s="42" t="s">
        <v>1007</v>
      </c>
      <c r="EB152" s="42" t="s">
        <v>1800</v>
      </c>
      <c r="EC152" s="42" t="s">
        <v>1800</v>
      </c>
      <c r="ED152" s="176" t="s">
        <v>5721</v>
      </c>
      <c r="EE152" s="176" t="s">
        <v>5721</v>
      </c>
      <c r="EF152" s="176" t="s">
        <v>5721</v>
      </c>
      <c r="EG152" s="176" t="s">
        <v>5721</v>
      </c>
      <c r="EH152" s="176" t="s">
        <v>6044</v>
      </c>
      <c r="EI152" s="176" t="s">
        <v>6044</v>
      </c>
      <c r="EJ152" s="176" t="s">
        <v>6044</v>
      </c>
      <c r="EK152" s="176" t="s">
        <v>6044</v>
      </c>
      <c r="EL152" s="42" t="s">
        <v>7753</v>
      </c>
      <c r="EM152" s="42" t="s">
        <v>7753</v>
      </c>
      <c r="EN152" s="42" t="s">
        <v>7753</v>
      </c>
      <c r="EO152" s="42" t="s">
        <v>7753</v>
      </c>
      <c r="EP152" s="176" t="s">
        <v>7669</v>
      </c>
      <c r="EQ152" s="42" t="s">
        <v>3392</v>
      </c>
      <c r="ER152" s="176" t="s">
        <v>7669</v>
      </c>
      <c r="ES152" s="42" t="s">
        <v>3392</v>
      </c>
      <c r="ET152" s="42" t="s">
        <v>3392</v>
      </c>
      <c r="EU152" s="42" t="s">
        <v>3392</v>
      </c>
      <c r="EV152" s="42" t="s">
        <v>3392</v>
      </c>
      <c r="EW152" s="42" t="s">
        <v>3392</v>
      </c>
      <c r="EX152" s="42" t="s">
        <v>3392</v>
      </c>
      <c r="EY152" s="42" t="s">
        <v>3392</v>
      </c>
      <c r="EZ152" s="42" t="s">
        <v>602</v>
      </c>
      <c r="FA152" s="42" t="s">
        <v>602</v>
      </c>
      <c r="FB152" s="42" t="s">
        <v>602</v>
      </c>
      <c r="FC152" s="42" t="s">
        <v>602</v>
      </c>
      <c r="FD152" s="42" t="s">
        <v>309</v>
      </c>
      <c r="FE152" s="42" t="s">
        <v>3070</v>
      </c>
      <c r="FF152" s="42" t="s">
        <v>4457</v>
      </c>
      <c r="FG152" s="42" t="s">
        <v>25</v>
      </c>
      <c r="FH152" s="47" t="s">
        <v>25</v>
      </c>
      <c r="FI152" s="42" t="s">
        <v>25</v>
      </c>
      <c r="FJ152" s="42" t="s">
        <v>25</v>
      </c>
      <c r="FK152" s="47" t="s">
        <v>67</v>
      </c>
      <c r="FL152" s="47" t="s">
        <v>67</v>
      </c>
      <c r="FM152" s="42" t="s">
        <v>364</v>
      </c>
      <c r="FN152" s="42" t="s">
        <v>364</v>
      </c>
      <c r="FO152" s="42" t="s">
        <v>7753</v>
      </c>
      <c r="FP152" s="42" t="s">
        <v>7753</v>
      </c>
      <c r="FQ152" s="42" t="s">
        <v>7753</v>
      </c>
      <c r="FR152" s="42" t="s">
        <v>7753</v>
      </c>
      <c r="FS152" s="42" t="s">
        <v>25</v>
      </c>
      <c r="FT152" s="42" t="s">
        <v>2602</v>
      </c>
      <c r="FU152" s="42" t="s">
        <v>2601</v>
      </c>
      <c r="FV152" s="42" t="s">
        <v>2615</v>
      </c>
      <c r="FW152" s="47" t="s">
        <v>67</v>
      </c>
      <c r="FX152" s="42" t="s">
        <v>1515</v>
      </c>
      <c r="FY152" s="42" t="s">
        <v>1515</v>
      </c>
      <c r="FZ152" s="42" t="s">
        <v>2756</v>
      </c>
      <c r="GA152" s="42" t="s">
        <v>25</v>
      </c>
      <c r="GB152" s="47" t="s">
        <v>67</v>
      </c>
      <c r="GC152" s="47" t="s">
        <v>67</v>
      </c>
      <c r="GD152" s="47" t="s">
        <v>2833</v>
      </c>
      <c r="GE152" s="47" t="s">
        <v>2833</v>
      </c>
      <c r="GF152" s="47" t="s">
        <v>2833</v>
      </c>
      <c r="GG152" s="47" t="s">
        <v>2833</v>
      </c>
      <c r="GH152" s="47" t="s">
        <v>2833</v>
      </c>
      <c r="GI152" s="47" t="s">
        <v>2833</v>
      </c>
      <c r="GJ152" s="47" t="s">
        <v>67</v>
      </c>
      <c r="GK152" s="47" t="s">
        <v>67</v>
      </c>
      <c r="GL152" s="42" t="s">
        <v>2900</v>
      </c>
      <c r="GM152" s="42" t="s">
        <v>2900</v>
      </c>
      <c r="GN152" s="42" t="s">
        <v>2900</v>
      </c>
      <c r="GO152" s="47" t="s">
        <v>67</v>
      </c>
      <c r="GP152" s="42" t="s">
        <v>67</v>
      </c>
      <c r="GQ152" s="42" t="s">
        <v>2939</v>
      </c>
      <c r="GR152" s="47" t="s">
        <v>67</v>
      </c>
      <c r="GS152" s="47" t="s">
        <v>67</v>
      </c>
      <c r="GT152" s="42" t="s">
        <v>2939</v>
      </c>
      <c r="GU152" s="42" t="s">
        <v>2939</v>
      </c>
      <c r="GV152" s="42" t="s">
        <v>2939</v>
      </c>
      <c r="GW152" s="42" t="s">
        <v>2939</v>
      </c>
      <c r="GX152" s="42" t="s">
        <v>3451</v>
      </c>
      <c r="GY152" s="42" t="s">
        <v>3451</v>
      </c>
      <c r="GZ152" s="42" t="s">
        <v>67</v>
      </c>
      <c r="HA152" s="47" t="s">
        <v>67</v>
      </c>
      <c r="HB152" s="47" t="s">
        <v>67</v>
      </c>
      <c r="HC152" s="42" t="s">
        <v>2939</v>
      </c>
      <c r="HD152" s="42" t="s">
        <v>2939</v>
      </c>
      <c r="HE152" s="42" t="s">
        <v>2939</v>
      </c>
      <c r="HF152" s="42" t="s">
        <v>2939</v>
      </c>
      <c r="HG152" s="42" t="s">
        <v>67</v>
      </c>
      <c r="HH152" s="42" t="s">
        <v>67</v>
      </c>
      <c r="HI152" s="47" t="s">
        <v>67</v>
      </c>
      <c r="HJ152" s="47" t="s">
        <v>67</v>
      </c>
      <c r="HK152" s="47" t="s">
        <v>67</v>
      </c>
      <c r="HL152" s="42" t="s">
        <v>3034</v>
      </c>
      <c r="HM152" s="42" t="s">
        <v>1395</v>
      </c>
    </row>
    <row r="153" spans="1:221" ht="11.25" customHeight="1">
      <c r="A153" s="86" t="s">
        <v>435</v>
      </c>
      <c r="B153" s="86"/>
      <c r="C153" s="62" t="s">
        <v>5521</v>
      </c>
      <c r="D153" s="62" t="s">
        <v>5520</v>
      </c>
      <c r="E153" s="62" t="s">
        <v>6162</v>
      </c>
      <c r="F153" s="62" t="s">
        <v>6213</v>
      </c>
      <c r="G153" s="62" t="s">
        <v>6213</v>
      </c>
      <c r="H153" s="62" t="s">
        <v>5520</v>
      </c>
      <c r="I153" s="62" t="s">
        <v>6347</v>
      </c>
      <c r="J153" s="62"/>
      <c r="K153" s="62" t="s">
        <v>1619</v>
      </c>
      <c r="L153" s="62" t="s">
        <v>6347</v>
      </c>
      <c r="M153" s="62" t="s">
        <v>1619</v>
      </c>
      <c r="N153" s="62" t="s">
        <v>6347</v>
      </c>
      <c r="O153" s="62" t="s">
        <v>1619</v>
      </c>
      <c r="P153" s="63"/>
      <c r="Q153" s="63" t="s">
        <v>686</v>
      </c>
      <c r="R153" s="63"/>
      <c r="S153" s="63" t="s">
        <v>728</v>
      </c>
      <c r="T153" s="62" t="s">
        <v>4818</v>
      </c>
      <c r="U153" s="62" t="s">
        <v>4818</v>
      </c>
      <c r="V153" s="62" t="s">
        <v>4767</v>
      </c>
      <c r="W153" s="62" t="s">
        <v>4767</v>
      </c>
      <c r="X153" s="62" t="s">
        <v>4699</v>
      </c>
      <c r="Y153" s="62" t="s">
        <v>4699</v>
      </c>
      <c r="Z153" s="63" t="s">
        <v>1716</v>
      </c>
      <c r="AA153" s="63" t="s">
        <v>1719</v>
      </c>
      <c r="AB153" s="63" t="s">
        <v>1769</v>
      </c>
      <c r="AC153" s="63" t="s">
        <v>2338</v>
      </c>
      <c r="AD153" s="63" t="s">
        <v>2338</v>
      </c>
      <c r="AE153" s="63" t="s">
        <v>2338</v>
      </c>
      <c r="AF153" s="63" t="s">
        <v>1956</v>
      </c>
      <c r="AG153" s="63" t="s">
        <v>1984</v>
      </c>
      <c r="AH153" s="63" t="s">
        <v>1989</v>
      </c>
      <c r="AI153" s="200"/>
      <c r="AJ153" s="63" t="s">
        <v>3919</v>
      </c>
      <c r="AK153" s="63" t="s">
        <v>3919</v>
      </c>
      <c r="AL153" s="62" t="s">
        <v>6213</v>
      </c>
      <c r="AM153" s="63" t="s">
        <v>5275</v>
      </c>
      <c r="AN153" s="63" t="s">
        <v>5825</v>
      </c>
      <c r="AO153" s="63" t="s">
        <v>6889</v>
      </c>
      <c r="AP153" s="63" t="s">
        <v>5275</v>
      </c>
      <c r="AQ153" s="63" t="s">
        <v>5407</v>
      </c>
      <c r="AR153" s="63" t="s">
        <v>6993</v>
      </c>
      <c r="AS153" s="63"/>
      <c r="AT153" s="63"/>
      <c r="AU153" s="63" t="s">
        <v>1514</v>
      </c>
      <c r="AV153" s="63" t="s">
        <v>1514</v>
      </c>
      <c r="AW153" s="63" t="s">
        <v>1245</v>
      </c>
      <c r="AX153" s="63" t="s">
        <v>1245</v>
      </c>
      <c r="AY153" s="63" t="s">
        <v>25</v>
      </c>
      <c r="AZ153" s="63" t="s">
        <v>25</v>
      </c>
      <c r="BA153" s="63" t="s">
        <v>1224</v>
      </c>
      <c r="BB153" s="63" t="s">
        <v>25</v>
      </c>
      <c r="BC153" s="63" t="s">
        <v>25</v>
      </c>
      <c r="BD153" s="63" t="s">
        <v>1224</v>
      </c>
      <c r="BE153" s="62"/>
      <c r="BF153" s="62" t="s">
        <v>25</v>
      </c>
      <c r="BG153" s="63" t="s">
        <v>4294</v>
      </c>
      <c r="BH153" s="62"/>
      <c r="BI153" s="62" t="s">
        <v>802</v>
      </c>
      <c r="BJ153" s="62" t="s">
        <v>802</v>
      </c>
      <c r="BK153" s="62" t="s">
        <v>4294</v>
      </c>
      <c r="BL153" s="63" t="s">
        <v>4294</v>
      </c>
      <c r="BM153" s="63" t="s">
        <v>4294</v>
      </c>
      <c r="BN153" s="62"/>
      <c r="BO153" s="63" t="s">
        <v>4294</v>
      </c>
      <c r="BP153" s="62" t="s">
        <v>851</v>
      </c>
      <c r="BQ153" s="62" t="s">
        <v>851</v>
      </c>
      <c r="BR153" s="62" t="s">
        <v>4294</v>
      </c>
      <c r="BS153" s="63" t="s">
        <v>4294</v>
      </c>
      <c r="BT153" s="62" t="s">
        <v>907</v>
      </c>
      <c r="BU153" s="62" t="s">
        <v>907</v>
      </c>
      <c r="BV153" s="62" t="s">
        <v>4294</v>
      </c>
      <c r="BW153" s="63" t="s">
        <v>4294</v>
      </c>
      <c r="BX153" s="63" t="s">
        <v>7234</v>
      </c>
      <c r="BY153" s="63" t="s">
        <v>4058</v>
      </c>
      <c r="BZ153" s="63" t="s">
        <v>4058</v>
      </c>
      <c r="CA153" s="63" t="s">
        <v>7309</v>
      </c>
      <c r="CB153" s="63" t="s">
        <v>4058</v>
      </c>
      <c r="CC153" s="63" t="s">
        <v>7352</v>
      </c>
      <c r="CD153" s="63" t="s">
        <v>25</v>
      </c>
      <c r="CE153" s="62"/>
      <c r="CF153" s="64" t="s">
        <v>5083</v>
      </c>
      <c r="CG153" s="64" t="s">
        <v>5083</v>
      </c>
      <c r="CH153" s="64"/>
      <c r="CI153" s="64"/>
      <c r="CJ153" s="64"/>
      <c r="CK153" s="64" t="s">
        <v>4973</v>
      </c>
      <c r="CL153" s="64" t="s">
        <v>4973</v>
      </c>
      <c r="CM153" s="64" t="s">
        <v>4973</v>
      </c>
      <c r="CN153" s="63" t="s">
        <v>8055</v>
      </c>
      <c r="CO153" s="63" t="s">
        <v>8055</v>
      </c>
      <c r="CP153" s="64" t="s">
        <v>1569</v>
      </c>
      <c r="CQ153" s="64" t="s">
        <v>1569</v>
      </c>
      <c r="CR153" s="64" t="s">
        <v>1569</v>
      </c>
      <c r="CS153" s="64"/>
      <c r="CT153" s="64" t="s">
        <v>948</v>
      </c>
      <c r="CU153" s="64" t="s">
        <v>948</v>
      </c>
      <c r="CV153" s="64" t="s">
        <v>3842</v>
      </c>
      <c r="CW153" s="65"/>
      <c r="CX153" s="64" t="s">
        <v>948</v>
      </c>
      <c r="CY153" s="64" t="s">
        <v>948</v>
      </c>
      <c r="CZ153" s="64" t="s">
        <v>3842</v>
      </c>
      <c r="DA153" s="62" t="s">
        <v>1440</v>
      </c>
      <c r="DB153" s="62"/>
      <c r="DC153" s="62" t="s">
        <v>1440</v>
      </c>
      <c r="DD153" s="62"/>
      <c r="DE153" s="62" t="s">
        <v>1440</v>
      </c>
      <c r="DF153" s="62" t="s">
        <v>1440</v>
      </c>
      <c r="DG153" s="62" t="s">
        <v>1440</v>
      </c>
      <c r="DH153" s="62" t="s">
        <v>1440</v>
      </c>
      <c r="DI153" s="62" t="s">
        <v>1824</v>
      </c>
      <c r="DJ153" s="62" t="s">
        <v>1824</v>
      </c>
      <c r="DK153" s="62" t="s">
        <v>1824</v>
      </c>
      <c r="DL153" s="62" t="s">
        <v>3514</v>
      </c>
      <c r="DM153" s="62" t="s">
        <v>2179</v>
      </c>
      <c r="DN153" s="62" t="s">
        <v>3514</v>
      </c>
      <c r="DO153" s="62" t="s">
        <v>3772</v>
      </c>
      <c r="DP153" s="62" t="s">
        <v>3772</v>
      </c>
      <c r="DQ153" s="62" t="s">
        <v>3152</v>
      </c>
      <c r="DR153" s="62"/>
      <c r="DS153" s="62"/>
      <c r="DT153" s="62"/>
      <c r="DU153" s="62"/>
      <c r="DV153" s="62" t="s">
        <v>1006</v>
      </c>
      <c r="DW153" s="62" t="s">
        <v>1006</v>
      </c>
      <c r="DX153" s="62" t="s">
        <v>1006</v>
      </c>
      <c r="DY153" s="62" t="s">
        <v>1006</v>
      </c>
      <c r="DZ153" s="62" t="s">
        <v>1006</v>
      </c>
      <c r="EA153" s="62" t="s">
        <v>1006</v>
      </c>
      <c r="EB153" s="62" t="s">
        <v>1006</v>
      </c>
      <c r="EC153" s="62" t="s">
        <v>1006</v>
      </c>
      <c r="ED153" s="62" t="s">
        <v>1006</v>
      </c>
      <c r="EE153" s="62" t="s">
        <v>1006</v>
      </c>
      <c r="EF153" s="62" t="s">
        <v>1006</v>
      </c>
      <c r="EG153" s="62" t="s">
        <v>1006</v>
      </c>
      <c r="EH153" s="62" t="s">
        <v>6045</v>
      </c>
      <c r="EI153" s="62" t="s">
        <v>6045</v>
      </c>
      <c r="EJ153" s="62" t="s">
        <v>6045</v>
      </c>
      <c r="EK153" s="62" t="s">
        <v>6045</v>
      </c>
      <c r="EL153" s="62" t="s">
        <v>6045</v>
      </c>
      <c r="EM153" s="62" t="s">
        <v>6045</v>
      </c>
      <c r="EN153" s="62" t="s">
        <v>6045</v>
      </c>
      <c r="EO153" s="62" t="s">
        <v>6045</v>
      </c>
      <c r="EP153" s="66" t="s">
        <v>8138</v>
      </c>
      <c r="EQ153" s="66" t="s">
        <v>2243</v>
      </c>
      <c r="ER153" s="66" t="s">
        <v>8138</v>
      </c>
      <c r="ES153" s="66" t="s">
        <v>2243</v>
      </c>
      <c r="ET153" s="66" t="s">
        <v>2243</v>
      </c>
      <c r="EU153" s="66" t="s">
        <v>2243</v>
      </c>
      <c r="EV153" s="66" t="s">
        <v>4352</v>
      </c>
      <c r="EW153" s="66" t="s">
        <v>4352</v>
      </c>
      <c r="EX153" s="66" t="s">
        <v>4352</v>
      </c>
      <c r="EY153" s="66" t="s">
        <v>4352</v>
      </c>
      <c r="EZ153" s="62" t="s">
        <v>601</v>
      </c>
      <c r="FA153" s="62" t="s">
        <v>601</v>
      </c>
      <c r="FB153" s="62" t="s">
        <v>3685</v>
      </c>
      <c r="FC153" s="62" t="s">
        <v>3685</v>
      </c>
      <c r="FD153" s="66" t="s">
        <v>2406</v>
      </c>
      <c r="FE153" s="66" t="s">
        <v>3071</v>
      </c>
      <c r="FF153" s="66" t="s">
        <v>4456</v>
      </c>
      <c r="FG153" s="63" t="s">
        <v>3635</v>
      </c>
      <c r="FH153" s="62"/>
      <c r="FI153" s="63" t="s">
        <v>3635</v>
      </c>
      <c r="FJ153" s="62"/>
      <c r="FK153" s="62" t="s">
        <v>494</v>
      </c>
      <c r="FL153" s="63"/>
      <c r="FM153" s="63" t="s">
        <v>1143</v>
      </c>
      <c r="FN153" s="63" t="s">
        <v>1143</v>
      </c>
      <c r="FO153" s="63" t="s">
        <v>1143</v>
      </c>
      <c r="FP153" s="63" t="s">
        <v>1143</v>
      </c>
      <c r="FQ153" s="63" t="s">
        <v>1143</v>
      </c>
      <c r="FR153" s="63" t="s">
        <v>1143</v>
      </c>
      <c r="FS153" s="63" t="s">
        <v>4002</v>
      </c>
      <c r="FT153" s="63" t="s">
        <v>2600</v>
      </c>
      <c r="FU153" s="63" t="s">
        <v>2599</v>
      </c>
      <c r="FV153" s="63" t="s">
        <v>2614</v>
      </c>
      <c r="FW153" s="62"/>
      <c r="FX153" s="62" t="s">
        <v>1514</v>
      </c>
      <c r="FY153" s="62" t="s">
        <v>1514</v>
      </c>
      <c r="FZ153" s="62" t="s">
        <v>2755</v>
      </c>
      <c r="GA153" s="62" t="s">
        <v>25</v>
      </c>
      <c r="GB153" s="62" t="s">
        <v>1085</v>
      </c>
      <c r="GC153" s="62" t="s">
        <v>1085</v>
      </c>
      <c r="GD153" s="62" t="s">
        <v>2832</v>
      </c>
      <c r="GE153" s="62" t="s">
        <v>2832</v>
      </c>
      <c r="GF153" s="62" t="s">
        <v>2832</v>
      </c>
      <c r="GG153" s="62" t="s">
        <v>2832</v>
      </c>
      <c r="GH153" s="62" t="s">
        <v>5176</v>
      </c>
      <c r="GI153" s="62" t="s">
        <v>5215</v>
      </c>
      <c r="GJ153" s="62"/>
      <c r="GK153" s="62"/>
      <c r="GL153" s="62" t="s">
        <v>1362</v>
      </c>
      <c r="GM153" s="62" t="s">
        <v>1394</v>
      </c>
      <c r="GN153" s="62" t="s">
        <v>1394</v>
      </c>
      <c r="GO153" s="62"/>
      <c r="GP153" s="62" t="s">
        <v>1673</v>
      </c>
      <c r="GQ153" s="62" t="s">
        <v>1279</v>
      </c>
      <c r="GR153" s="62"/>
      <c r="GS153" s="62"/>
      <c r="GT153" s="62" t="s">
        <v>2965</v>
      </c>
      <c r="GU153" s="62" t="s">
        <v>2965</v>
      </c>
      <c r="GV153" s="62" t="s">
        <v>2965</v>
      </c>
      <c r="GW153" s="62" t="s">
        <v>2965</v>
      </c>
      <c r="GX153" s="62" t="s">
        <v>3450</v>
      </c>
      <c r="GY153" s="62" t="s">
        <v>3450</v>
      </c>
      <c r="GZ153" s="62" t="s">
        <v>5635</v>
      </c>
      <c r="HA153" s="67"/>
      <c r="HB153" s="67"/>
      <c r="HC153" s="62" t="s">
        <v>2965</v>
      </c>
      <c r="HD153" s="62" t="s">
        <v>2965</v>
      </c>
      <c r="HE153" s="62" t="s">
        <v>2965</v>
      </c>
      <c r="HF153" s="62" t="s">
        <v>2965</v>
      </c>
      <c r="HG153" s="62" t="s">
        <v>5907</v>
      </c>
      <c r="HH153" s="62" t="s">
        <v>5907</v>
      </c>
      <c r="HI153" s="62" t="s">
        <v>3202</v>
      </c>
      <c r="HJ153" s="62" t="s">
        <v>3202</v>
      </c>
      <c r="HK153" s="62" t="s">
        <v>529</v>
      </c>
      <c r="HL153" s="62" t="s">
        <v>529</v>
      </c>
      <c r="HM153" s="62" t="s">
        <v>3311</v>
      </c>
    </row>
    <row r="154" spans="1:221" ht="22.5" customHeight="1">
      <c r="A154" s="44" t="s">
        <v>52</v>
      </c>
      <c r="B154" s="44"/>
      <c r="C154" s="42" t="s">
        <v>1918</v>
      </c>
      <c r="D154" s="42" t="s">
        <v>1918</v>
      </c>
      <c r="E154" s="42" t="s">
        <v>6165</v>
      </c>
      <c r="F154" s="42" t="s">
        <v>6165</v>
      </c>
      <c r="G154" s="42" t="s">
        <v>6165</v>
      </c>
      <c r="H154" s="42" t="s">
        <v>1918</v>
      </c>
      <c r="I154" s="42" t="s">
        <v>67</v>
      </c>
      <c r="J154" s="47" t="s">
        <v>67</v>
      </c>
      <c r="K154" s="42" t="s">
        <v>67</v>
      </c>
      <c r="L154" s="42" t="s">
        <v>67</v>
      </c>
      <c r="M154" s="42" t="s">
        <v>67</v>
      </c>
      <c r="N154" s="42" t="s">
        <v>67</v>
      </c>
      <c r="O154" s="42" t="s">
        <v>67</v>
      </c>
      <c r="P154" s="47" t="s">
        <v>25</v>
      </c>
      <c r="Q154" s="42" t="s">
        <v>1918</v>
      </c>
      <c r="R154" s="47" t="s">
        <v>67</v>
      </c>
      <c r="S154" s="42" t="s">
        <v>1918</v>
      </c>
      <c r="T154" s="42" t="s">
        <v>67</v>
      </c>
      <c r="U154" s="42" t="s">
        <v>67</v>
      </c>
      <c r="V154" s="42" t="s">
        <v>67</v>
      </c>
      <c r="W154" s="42" t="s">
        <v>67</v>
      </c>
      <c r="X154" s="42" t="s">
        <v>67</v>
      </c>
      <c r="Y154" s="42" t="s">
        <v>67</v>
      </c>
      <c r="Z154" s="42" t="s">
        <v>1718</v>
      </c>
      <c r="AA154" s="47" t="s">
        <v>67</v>
      </c>
      <c r="AB154" s="47" t="s">
        <v>67</v>
      </c>
      <c r="AC154" s="42" t="s">
        <v>67</v>
      </c>
      <c r="AD154" s="42" t="s">
        <v>67</v>
      </c>
      <c r="AE154" s="42" t="s">
        <v>67</v>
      </c>
      <c r="AF154" s="42" t="s">
        <v>1918</v>
      </c>
      <c r="AG154" s="42" t="s">
        <v>1918</v>
      </c>
      <c r="AH154" s="42" t="s">
        <v>1918</v>
      </c>
      <c r="AI154" s="42" t="s">
        <v>67</v>
      </c>
      <c r="AJ154" s="42" t="s">
        <v>67</v>
      </c>
      <c r="AK154" s="42" t="s">
        <v>67</v>
      </c>
      <c r="AL154" s="42" t="s">
        <v>6165</v>
      </c>
      <c r="AM154" s="42" t="s">
        <v>67</v>
      </c>
      <c r="AN154" s="42" t="s">
        <v>67</v>
      </c>
      <c r="AO154" s="42" t="s">
        <v>67</v>
      </c>
      <c r="AP154" s="42" t="s">
        <v>67</v>
      </c>
      <c r="AQ154" s="42" t="s">
        <v>67</v>
      </c>
      <c r="AR154" s="42" t="s">
        <v>67</v>
      </c>
      <c r="AS154" s="42" t="s">
        <v>67</v>
      </c>
      <c r="AT154" s="42" t="s">
        <v>67</v>
      </c>
      <c r="AU154" s="47" t="s">
        <v>67</v>
      </c>
      <c r="AV154" s="47" t="s">
        <v>67</v>
      </c>
      <c r="AW154" s="47" t="s">
        <v>67</v>
      </c>
      <c r="AX154" s="47" t="s">
        <v>67</v>
      </c>
      <c r="AY154" s="47" t="s">
        <v>1246</v>
      </c>
      <c r="AZ154" s="47" t="s">
        <v>1246</v>
      </c>
      <c r="BA154" s="42" t="s">
        <v>1918</v>
      </c>
      <c r="BB154" s="47" t="s">
        <v>1246</v>
      </c>
      <c r="BC154" s="47" t="s">
        <v>1246</v>
      </c>
      <c r="BD154" s="42" t="s">
        <v>1918</v>
      </c>
      <c r="BE154" s="47" t="s">
        <v>67</v>
      </c>
      <c r="BF154" s="42" t="s">
        <v>1918</v>
      </c>
      <c r="BG154" s="42" t="s">
        <v>67</v>
      </c>
      <c r="BH154" s="47" t="s">
        <v>67</v>
      </c>
      <c r="BI154" s="42" t="s">
        <v>1918</v>
      </c>
      <c r="BJ154" s="42" t="s">
        <v>1918</v>
      </c>
      <c r="BK154" s="42" t="s">
        <v>1918</v>
      </c>
      <c r="BL154" s="42" t="s">
        <v>67</v>
      </c>
      <c r="BM154" s="42" t="s">
        <v>67</v>
      </c>
      <c r="BN154" s="47" t="s">
        <v>67</v>
      </c>
      <c r="BO154" s="42" t="s">
        <v>67</v>
      </c>
      <c r="BP154" s="42" t="s">
        <v>1918</v>
      </c>
      <c r="BQ154" s="42" t="s">
        <v>1918</v>
      </c>
      <c r="BR154" s="42" t="s">
        <v>1918</v>
      </c>
      <c r="BS154" s="42" t="s">
        <v>67</v>
      </c>
      <c r="BT154" s="42" t="s">
        <v>1918</v>
      </c>
      <c r="BU154" s="42" t="s">
        <v>1918</v>
      </c>
      <c r="BV154" s="42" t="s">
        <v>1918</v>
      </c>
      <c r="BW154" s="42" t="s">
        <v>67</v>
      </c>
      <c r="BX154" s="47" t="s">
        <v>67</v>
      </c>
      <c r="BY154" s="42" t="s">
        <v>1918</v>
      </c>
      <c r="BZ154" s="42" t="s">
        <v>1918</v>
      </c>
      <c r="CA154" s="47" t="s">
        <v>67</v>
      </c>
      <c r="CB154" s="42" t="s">
        <v>1918</v>
      </c>
      <c r="CC154" s="47" t="s">
        <v>25</v>
      </c>
      <c r="CD154" s="42" t="s">
        <v>25</v>
      </c>
      <c r="CE154" s="47" t="s">
        <v>67</v>
      </c>
      <c r="CF154" s="29" t="s">
        <v>67</v>
      </c>
      <c r="CG154" s="29" t="s">
        <v>67</v>
      </c>
      <c r="CH154" s="29" t="s">
        <v>67</v>
      </c>
      <c r="CI154" s="35" t="s">
        <v>67</v>
      </c>
      <c r="CJ154" s="48" t="s">
        <v>67</v>
      </c>
      <c r="CK154" s="29" t="s">
        <v>67</v>
      </c>
      <c r="CL154" s="29" t="s">
        <v>67</v>
      </c>
      <c r="CM154" s="29" t="s">
        <v>67</v>
      </c>
      <c r="CN154" s="47" t="s">
        <v>67</v>
      </c>
      <c r="CO154" s="47" t="s">
        <v>67</v>
      </c>
      <c r="CP154" s="42" t="s">
        <v>1918</v>
      </c>
      <c r="CQ154" s="42" t="s">
        <v>1918</v>
      </c>
      <c r="CR154" s="42" t="s">
        <v>1918</v>
      </c>
      <c r="CS154" s="29" t="s">
        <v>67</v>
      </c>
      <c r="CT154" s="29" t="s">
        <v>67</v>
      </c>
      <c r="CU154" s="29" t="s">
        <v>67</v>
      </c>
      <c r="CV154" s="42" t="s">
        <v>3829</v>
      </c>
      <c r="CW154" s="35" t="s">
        <v>67</v>
      </c>
      <c r="CX154" s="42" t="s">
        <v>67</v>
      </c>
      <c r="CY154" s="42" t="s">
        <v>67</v>
      </c>
      <c r="CZ154" s="42" t="s">
        <v>3829</v>
      </c>
      <c r="DA154" s="42" t="s">
        <v>67</v>
      </c>
      <c r="DB154" s="47" t="s">
        <v>67</v>
      </c>
      <c r="DC154" s="42" t="s">
        <v>67</v>
      </c>
      <c r="DD154" s="47" t="s">
        <v>67</v>
      </c>
      <c r="DE154" s="42" t="s">
        <v>67</v>
      </c>
      <c r="DF154" s="42" t="s">
        <v>67</v>
      </c>
      <c r="DG154" s="42" t="s">
        <v>67</v>
      </c>
      <c r="DH154" s="42" t="s">
        <v>67</v>
      </c>
      <c r="DI154" s="42" t="s">
        <v>1825</v>
      </c>
      <c r="DJ154" s="42" t="s">
        <v>1825</v>
      </c>
      <c r="DK154" s="42" t="s">
        <v>1825</v>
      </c>
      <c r="DL154" s="42" t="s">
        <v>3516</v>
      </c>
      <c r="DM154" s="42" t="s">
        <v>1918</v>
      </c>
      <c r="DN154" s="42" t="s">
        <v>3516</v>
      </c>
      <c r="DO154" s="42" t="s">
        <v>67</v>
      </c>
      <c r="DP154" s="42" t="s">
        <v>67</v>
      </c>
      <c r="DQ154" s="42" t="s">
        <v>3151</v>
      </c>
      <c r="DR154" s="47" t="s">
        <v>67</v>
      </c>
      <c r="DS154" s="47" t="s">
        <v>67</v>
      </c>
      <c r="DT154" s="47" t="s">
        <v>67</v>
      </c>
      <c r="DU154" s="47" t="s">
        <v>67</v>
      </c>
      <c r="DV154" s="47" t="s">
        <v>67</v>
      </c>
      <c r="DW154" s="47" t="s">
        <v>67</v>
      </c>
      <c r="DX154" s="47" t="s">
        <v>67</v>
      </c>
      <c r="DY154" s="47" t="s">
        <v>67</v>
      </c>
      <c r="DZ154" s="47" t="s">
        <v>67</v>
      </c>
      <c r="EA154" s="47" t="s">
        <v>67</v>
      </c>
      <c r="EB154" s="47" t="s">
        <v>67</v>
      </c>
      <c r="EC154" s="47" t="s">
        <v>67</v>
      </c>
      <c r="ED154" s="47" t="s">
        <v>67</v>
      </c>
      <c r="EE154" s="47" t="s">
        <v>67</v>
      </c>
      <c r="EF154" s="47" t="s">
        <v>67</v>
      </c>
      <c r="EG154" s="47" t="s">
        <v>67</v>
      </c>
      <c r="EH154" s="42" t="s">
        <v>67</v>
      </c>
      <c r="EI154" s="42" t="s">
        <v>67</v>
      </c>
      <c r="EJ154" s="42" t="s">
        <v>67</v>
      </c>
      <c r="EK154" s="42" t="s">
        <v>67</v>
      </c>
      <c r="EL154" s="42" t="s">
        <v>67</v>
      </c>
      <c r="EM154" s="42" t="s">
        <v>67</v>
      </c>
      <c r="EN154" s="42" t="s">
        <v>67</v>
      </c>
      <c r="EO154" s="42" t="s">
        <v>67</v>
      </c>
      <c r="EP154" s="42" t="s">
        <v>67</v>
      </c>
      <c r="EQ154" s="42" t="s">
        <v>1918</v>
      </c>
      <c r="ER154" s="42" t="s">
        <v>67</v>
      </c>
      <c r="ES154" s="42" t="s">
        <v>1918</v>
      </c>
      <c r="ET154" s="42" t="s">
        <v>1918</v>
      </c>
      <c r="EU154" s="42" t="s">
        <v>1918</v>
      </c>
      <c r="EV154" s="42" t="s">
        <v>1918</v>
      </c>
      <c r="EW154" s="42" t="s">
        <v>1918</v>
      </c>
      <c r="EX154" s="42" t="s">
        <v>1918</v>
      </c>
      <c r="EY154" s="42" t="s">
        <v>1918</v>
      </c>
      <c r="EZ154" s="42" t="s">
        <v>1918</v>
      </c>
      <c r="FA154" s="42" t="s">
        <v>1918</v>
      </c>
      <c r="FB154" s="42" t="s">
        <v>1918</v>
      </c>
      <c r="FC154" s="42" t="s">
        <v>1918</v>
      </c>
      <c r="FD154" s="42" t="s">
        <v>1918</v>
      </c>
      <c r="FE154" s="42" t="s">
        <v>1918</v>
      </c>
      <c r="FF154" s="42" t="s">
        <v>1918</v>
      </c>
      <c r="FG154" s="42" t="s">
        <v>1246</v>
      </c>
      <c r="FH154" s="47" t="s">
        <v>168</v>
      </c>
      <c r="FI154" s="42" t="s">
        <v>3617</v>
      </c>
      <c r="FJ154" s="42" t="s">
        <v>472</v>
      </c>
      <c r="FK154" s="47" t="s">
        <v>67</v>
      </c>
      <c r="FL154" s="47" t="s">
        <v>67</v>
      </c>
      <c r="FM154" s="42" t="s">
        <v>1918</v>
      </c>
      <c r="FN154" s="42" t="s">
        <v>1918</v>
      </c>
      <c r="FO154" s="42" t="s">
        <v>1918</v>
      </c>
      <c r="FP154" s="42" t="s">
        <v>1918</v>
      </c>
      <c r="FQ154" s="42" t="s">
        <v>1918</v>
      </c>
      <c r="FR154" s="42" t="s">
        <v>1918</v>
      </c>
      <c r="FS154" s="42" t="s">
        <v>4004</v>
      </c>
      <c r="FT154" s="42" t="s">
        <v>2598</v>
      </c>
      <c r="FU154" s="42" t="s">
        <v>2598</v>
      </c>
      <c r="FV154" s="47" t="s">
        <v>67</v>
      </c>
      <c r="FW154" s="47" t="s">
        <v>67</v>
      </c>
      <c r="FX154" s="42" t="s">
        <v>1918</v>
      </c>
      <c r="FY154" s="42" t="s">
        <v>1918</v>
      </c>
      <c r="FZ154" s="42" t="s">
        <v>1918</v>
      </c>
      <c r="GA154" s="42" t="s">
        <v>67</v>
      </c>
      <c r="GB154" s="47" t="s">
        <v>67</v>
      </c>
      <c r="GC154" s="47" t="s">
        <v>67</v>
      </c>
      <c r="GD154" s="47" t="s">
        <v>67</v>
      </c>
      <c r="GE154" s="47" t="s">
        <v>67</v>
      </c>
      <c r="GF154" s="47" t="s">
        <v>67</v>
      </c>
      <c r="GG154" s="47" t="s">
        <v>67</v>
      </c>
      <c r="GH154" s="47" t="s">
        <v>67</v>
      </c>
      <c r="GI154" s="47" t="s">
        <v>67</v>
      </c>
      <c r="GJ154" s="47" t="s">
        <v>67</v>
      </c>
      <c r="GK154" s="47" t="s">
        <v>67</v>
      </c>
      <c r="GL154" s="42" t="s">
        <v>67</v>
      </c>
      <c r="GM154" s="47" t="s">
        <v>67</v>
      </c>
      <c r="GN154" s="47" t="s">
        <v>67</v>
      </c>
      <c r="GO154" s="47" t="s">
        <v>67</v>
      </c>
      <c r="GP154" s="47" t="s">
        <v>67</v>
      </c>
      <c r="GQ154" s="42" t="s">
        <v>1918</v>
      </c>
      <c r="GR154" s="47" t="s">
        <v>67</v>
      </c>
      <c r="GS154" s="47" t="s">
        <v>67</v>
      </c>
      <c r="GT154" s="42" t="s">
        <v>1918</v>
      </c>
      <c r="GU154" s="42" t="s">
        <v>1918</v>
      </c>
      <c r="GV154" s="42" t="s">
        <v>1918</v>
      </c>
      <c r="GW154" s="42" t="s">
        <v>1918</v>
      </c>
      <c r="GX154" s="42" t="s">
        <v>1918</v>
      </c>
      <c r="GY154" s="42" t="s">
        <v>1918</v>
      </c>
      <c r="GZ154" s="42" t="s">
        <v>67</v>
      </c>
      <c r="HA154" s="47" t="s">
        <v>67</v>
      </c>
      <c r="HB154" s="47" t="s">
        <v>67</v>
      </c>
      <c r="HC154" s="42" t="s">
        <v>1918</v>
      </c>
      <c r="HD154" s="42" t="s">
        <v>1918</v>
      </c>
      <c r="HE154" s="42" t="s">
        <v>1918</v>
      </c>
      <c r="HF154" s="42" t="s">
        <v>1918</v>
      </c>
      <c r="HG154" s="42" t="s">
        <v>67</v>
      </c>
      <c r="HH154" s="42" t="s">
        <v>67</v>
      </c>
      <c r="HI154" s="42" t="s">
        <v>3201</v>
      </c>
      <c r="HJ154" s="42" t="s">
        <v>3201</v>
      </c>
      <c r="HK154" s="47" t="s">
        <v>67</v>
      </c>
      <c r="HL154" s="42" t="s">
        <v>1918</v>
      </c>
      <c r="HM154" s="42" t="s">
        <v>1918</v>
      </c>
    </row>
    <row r="155" spans="1:221" ht="11.25" customHeight="1">
      <c r="A155" s="86" t="s">
        <v>435</v>
      </c>
      <c r="B155" s="86"/>
      <c r="C155" s="62" t="s">
        <v>5525</v>
      </c>
      <c r="D155" s="62" t="s">
        <v>5524</v>
      </c>
      <c r="E155" s="62" t="s">
        <v>6166</v>
      </c>
      <c r="F155" s="62" t="s">
        <v>6216</v>
      </c>
      <c r="G155" s="62" t="s">
        <v>6216</v>
      </c>
      <c r="H155" s="62" t="s">
        <v>5524</v>
      </c>
      <c r="I155" s="62" t="s">
        <v>6347</v>
      </c>
      <c r="J155" s="62"/>
      <c r="K155" s="62" t="s">
        <v>1619</v>
      </c>
      <c r="L155" s="62" t="s">
        <v>6347</v>
      </c>
      <c r="M155" s="62" t="s">
        <v>1619</v>
      </c>
      <c r="N155" s="62" t="s">
        <v>6347</v>
      </c>
      <c r="O155" s="62" t="s">
        <v>1619</v>
      </c>
      <c r="P155" s="63"/>
      <c r="Q155" s="63" t="s">
        <v>687</v>
      </c>
      <c r="R155" s="63"/>
      <c r="S155" s="63" t="s">
        <v>729</v>
      </c>
      <c r="T155" s="62" t="s">
        <v>4821</v>
      </c>
      <c r="U155" s="62" t="s">
        <v>6418</v>
      </c>
      <c r="V155" s="62" t="s">
        <v>4771</v>
      </c>
      <c r="W155" s="62" t="s">
        <v>4771</v>
      </c>
      <c r="X155" s="62" t="s">
        <v>4700</v>
      </c>
      <c r="Y155" s="62" t="s">
        <v>4700</v>
      </c>
      <c r="Z155" s="63" t="s">
        <v>1768</v>
      </c>
      <c r="AA155" s="63" t="s">
        <v>1717</v>
      </c>
      <c r="AB155" s="63" t="s">
        <v>1717</v>
      </c>
      <c r="AC155" s="63" t="s">
        <v>2337</v>
      </c>
      <c r="AD155" s="63" t="s">
        <v>2337</v>
      </c>
      <c r="AE155" s="63" t="s">
        <v>2337</v>
      </c>
      <c r="AF155" s="63" t="s">
        <v>1957</v>
      </c>
      <c r="AG155" s="63" t="s">
        <v>1985</v>
      </c>
      <c r="AH155" s="63" t="s">
        <v>1986</v>
      </c>
      <c r="AI155" s="200"/>
      <c r="AJ155" s="63" t="s">
        <v>3919</v>
      </c>
      <c r="AK155" s="63" t="s">
        <v>3919</v>
      </c>
      <c r="AL155" s="62" t="s">
        <v>6216</v>
      </c>
      <c r="AM155" s="63" t="s">
        <v>5277</v>
      </c>
      <c r="AN155" s="63" t="s">
        <v>5825</v>
      </c>
      <c r="AO155" s="63" t="s">
        <v>6892</v>
      </c>
      <c r="AP155" s="63" t="s">
        <v>5277</v>
      </c>
      <c r="AQ155" s="63" t="s">
        <v>5409</v>
      </c>
      <c r="AR155" s="63" t="s">
        <v>6996</v>
      </c>
      <c r="AS155" s="63"/>
      <c r="AT155" s="63"/>
      <c r="AU155" s="63" t="s">
        <v>1514</v>
      </c>
      <c r="AV155" s="63" t="s">
        <v>1514</v>
      </c>
      <c r="AW155" s="63" t="s">
        <v>1245</v>
      </c>
      <c r="AX155" s="63" t="s">
        <v>1245</v>
      </c>
      <c r="AY155" s="63" t="s">
        <v>1245</v>
      </c>
      <c r="AZ155" s="63" t="s">
        <v>1245</v>
      </c>
      <c r="BA155" s="63" t="s">
        <v>1223</v>
      </c>
      <c r="BB155" s="63" t="s">
        <v>1253</v>
      </c>
      <c r="BC155" s="63" t="s">
        <v>1253</v>
      </c>
      <c r="BD155" s="63" t="s">
        <v>1223</v>
      </c>
      <c r="BE155" s="62"/>
      <c r="BF155" s="62" t="s">
        <v>766</v>
      </c>
      <c r="BG155" s="63" t="s">
        <v>4619</v>
      </c>
      <c r="BH155" s="62"/>
      <c r="BI155" s="62" t="s">
        <v>801</v>
      </c>
      <c r="BJ155" s="62" t="s">
        <v>801</v>
      </c>
      <c r="BK155" s="62" t="s">
        <v>4855</v>
      </c>
      <c r="BL155" s="63" t="s">
        <v>4619</v>
      </c>
      <c r="BM155" s="63" t="s">
        <v>4619</v>
      </c>
      <c r="BN155" s="62"/>
      <c r="BO155" s="63" t="s">
        <v>4619</v>
      </c>
      <c r="BP155" s="62" t="s">
        <v>850</v>
      </c>
      <c r="BQ155" s="62" t="s">
        <v>850</v>
      </c>
      <c r="BR155" s="62" t="s">
        <v>4855</v>
      </c>
      <c r="BS155" s="63" t="s">
        <v>4619</v>
      </c>
      <c r="BT155" s="62" t="s">
        <v>906</v>
      </c>
      <c r="BU155" s="62" t="s">
        <v>906</v>
      </c>
      <c r="BV155" s="62" t="s">
        <v>4855</v>
      </c>
      <c r="BW155" s="63" t="s">
        <v>4619</v>
      </c>
      <c r="BX155" s="63" t="s">
        <v>7312</v>
      </c>
      <c r="BY155" s="63" t="s">
        <v>4059</v>
      </c>
      <c r="BZ155" s="63" t="s">
        <v>4059</v>
      </c>
      <c r="CA155" s="63" t="s">
        <v>7311</v>
      </c>
      <c r="CB155" s="63" t="s">
        <v>4059</v>
      </c>
      <c r="CC155" s="63" t="s">
        <v>7352</v>
      </c>
      <c r="CD155" s="63" t="s">
        <v>25</v>
      </c>
      <c r="CE155" s="62"/>
      <c r="CF155" s="64" t="s">
        <v>5086</v>
      </c>
      <c r="CG155" s="64" t="s">
        <v>5086</v>
      </c>
      <c r="CH155" s="64"/>
      <c r="CI155" s="64"/>
      <c r="CJ155" s="64"/>
      <c r="CK155" s="64" t="s">
        <v>4976</v>
      </c>
      <c r="CL155" s="64" t="s">
        <v>4976</v>
      </c>
      <c r="CM155" s="64" t="s">
        <v>4976</v>
      </c>
      <c r="CN155" s="63" t="s">
        <v>8055</v>
      </c>
      <c r="CO155" s="63" t="s">
        <v>8055</v>
      </c>
      <c r="CP155" s="64" t="s">
        <v>1569</v>
      </c>
      <c r="CQ155" s="64" t="s">
        <v>1569</v>
      </c>
      <c r="CR155" s="64" t="s">
        <v>1569</v>
      </c>
      <c r="CS155" s="64"/>
      <c r="CT155" s="64" t="s">
        <v>948</v>
      </c>
      <c r="CU155" s="64" t="s">
        <v>948</v>
      </c>
      <c r="CV155" s="64" t="s">
        <v>3842</v>
      </c>
      <c r="CW155" s="65"/>
      <c r="CX155" s="64" t="s">
        <v>948</v>
      </c>
      <c r="CY155" s="64" t="s">
        <v>948</v>
      </c>
      <c r="CZ155" s="64" t="s">
        <v>3842</v>
      </c>
      <c r="DA155" s="62" t="s">
        <v>2150</v>
      </c>
      <c r="DB155" s="62"/>
      <c r="DC155" s="62" t="s">
        <v>2150</v>
      </c>
      <c r="DD155" s="62"/>
      <c r="DE155" s="62" t="s">
        <v>2150</v>
      </c>
      <c r="DF155" s="62" t="s">
        <v>2150</v>
      </c>
      <c r="DG155" s="62" t="s">
        <v>2150</v>
      </c>
      <c r="DH155" s="62" t="s">
        <v>2150</v>
      </c>
      <c r="DI155" s="62" t="s">
        <v>1826</v>
      </c>
      <c r="DJ155" s="62" t="s">
        <v>1826</v>
      </c>
      <c r="DK155" s="62" t="s">
        <v>1826</v>
      </c>
      <c r="DL155" s="62" t="s">
        <v>3514</v>
      </c>
      <c r="DM155" s="62" t="s">
        <v>2179</v>
      </c>
      <c r="DN155" s="62" t="s">
        <v>3514</v>
      </c>
      <c r="DO155" s="62" t="s">
        <v>3772</v>
      </c>
      <c r="DP155" s="62" t="s">
        <v>3772</v>
      </c>
      <c r="DQ155" s="62" t="s">
        <v>3150</v>
      </c>
      <c r="DR155" s="62"/>
      <c r="DS155" s="62"/>
      <c r="DT155" s="62"/>
      <c r="DU155" s="62"/>
      <c r="DV155" s="62" t="s">
        <v>1005</v>
      </c>
      <c r="DW155" s="62" t="s">
        <v>1005</v>
      </c>
      <c r="DX155" s="62" t="s">
        <v>1005</v>
      </c>
      <c r="DY155" s="62" t="s">
        <v>1005</v>
      </c>
      <c r="DZ155" s="62" t="s">
        <v>1005</v>
      </c>
      <c r="EA155" s="62" t="s">
        <v>1005</v>
      </c>
      <c r="EB155" s="62" t="s">
        <v>1005</v>
      </c>
      <c r="EC155" s="62" t="s">
        <v>1005</v>
      </c>
      <c r="ED155" s="62" t="s">
        <v>1005</v>
      </c>
      <c r="EE155" s="62" t="s">
        <v>1005</v>
      </c>
      <c r="EF155" s="62" t="s">
        <v>1005</v>
      </c>
      <c r="EG155" s="62" t="s">
        <v>1005</v>
      </c>
      <c r="EH155" s="62" t="s">
        <v>6047</v>
      </c>
      <c r="EI155" s="62" t="s">
        <v>6047</v>
      </c>
      <c r="EJ155" s="62" t="s">
        <v>6047</v>
      </c>
      <c r="EK155" s="62" t="s">
        <v>6047</v>
      </c>
      <c r="EL155" s="62" t="s">
        <v>6047</v>
      </c>
      <c r="EM155" s="62" t="s">
        <v>6047</v>
      </c>
      <c r="EN155" s="62" t="s">
        <v>6047</v>
      </c>
      <c r="EO155" s="62" t="s">
        <v>6047</v>
      </c>
      <c r="EP155" s="66" t="s">
        <v>8138</v>
      </c>
      <c r="EQ155" s="66" t="s">
        <v>2243</v>
      </c>
      <c r="ER155" s="66" t="s">
        <v>8138</v>
      </c>
      <c r="ES155" s="66" t="s">
        <v>2243</v>
      </c>
      <c r="ET155" s="66" t="s">
        <v>2243</v>
      </c>
      <c r="EU155" s="66" t="s">
        <v>2243</v>
      </c>
      <c r="EV155" s="66" t="s">
        <v>4352</v>
      </c>
      <c r="EW155" s="66" t="s">
        <v>4352</v>
      </c>
      <c r="EX155" s="66" t="s">
        <v>4352</v>
      </c>
      <c r="EY155" s="66" t="s">
        <v>4352</v>
      </c>
      <c r="EZ155" s="62" t="s">
        <v>601</v>
      </c>
      <c r="FA155" s="62" t="s">
        <v>601</v>
      </c>
      <c r="FB155" s="62" t="s">
        <v>3685</v>
      </c>
      <c r="FC155" s="62" t="s">
        <v>3685</v>
      </c>
      <c r="FD155" s="66" t="s">
        <v>2409</v>
      </c>
      <c r="FE155" s="66" t="s">
        <v>2409</v>
      </c>
      <c r="FF155" s="66" t="s">
        <v>4456</v>
      </c>
      <c r="FG155" s="63" t="s">
        <v>3595</v>
      </c>
      <c r="FH155" s="62"/>
      <c r="FI155" s="63" t="s">
        <v>3595</v>
      </c>
      <c r="FJ155" s="62" t="s">
        <v>471</v>
      </c>
      <c r="FK155" s="62" t="s">
        <v>493</v>
      </c>
      <c r="FL155" s="63"/>
      <c r="FM155" s="63" t="s">
        <v>2489</v>
      </c>
      <c r="FN155" s="63" t="s">
        <v>2489</v>
      </c>
      <c r="FO155" s="63" t="s">
        <v>2489</v>
      </c>
      <c r="FP155" s="63" t="s">
        <v>2489</v>
      </c>
      <c r="FQ155" s="63" t="s">
        <v>2489</v>
      </c>
      <c r="FR155" s="63" t="s">
        <v>2489</v>
      </c>
      <c r="FS155" s="63" t="s">
        <v>4003</v>
      </c>
      <c r="FT155" s="63" t="s">
        <v>2597</v>
      </c>
      <c r="FU155" s="63" t="s">
        <v>2597</v>
      </c>
      <c r="FV155" s="63" t="s">
        <v>2616</v>
      </c>
      <c r="FW155" s="62"/>
      <c r="FX155" s="62" t="s">
        <v>1514</v>
      </c>
      <c r="FY155" s="62" t="s">
        <v>1514</v>
      </c>
      <c r="FZ155" s="62" t="s">
        <v>2754</v>
      </c>
      <c r="GA155" s="62" t="s">
        <v>1319</v>
      </c>
      <c r="GB155" s="62" t="s">
        <v>1084</v>
      </c>
      <c r="GC155" s="62" t="s">
        <v>1084</v>
      </c>
      <c r="GD155" s="62" t="s">
        <v>2835</v>
      </c>
      <c r="GE155" s="62" t="s">
        <v>2835</v>
      </c>
      <c r="GF155" s="62" t="s">
        <v>2835</v>
      </c>
      <c r="GG155" s="62" t="s">
        <v>2835</v>
      </c>
      <c r="GH155" s="62" t="s">
        <v>5178</v>
      </c>
      <c r="GI155" s="62" t="s">
        <v>5217</v>
      </c>
      <c r="GJ155" s="62"/>
      <c r="GK155" s="62"/>
      <c r="GL155" s="62" t="s">
        <v>1363</v>
      </c>
      <c r="GM155" s="62" t="s">
        <v>1393</v>
      </c>
      <c r="GN155" s="62" t="s">
        <v>1393</v>
      </c>
      <c r="GO155" s="62"/>
      <c r="GP155" s="62" t="s">
        <v>1673</v>
      </c>
      <c r="GQ155" s="62" t="s">
        <v>1279</v>
      </c>
      <c r="GR155" s="62"/>
      <c r="GS155" s="62"/>
      <c r="GT155" s="62" t="s">
        <v>2489</v>
      </c>
      <c r="GU155" s="62" t="s">
        <v>2489</v>
      </c>
      <c r="GV155" s="62" t="s">
        <v>2489</v>
      </c>
      <c r="GW155" s="62" t="s">
        <v>2489</v>
      </c>
      <c r="GX155" s="62" t="s">
        <v>3449</v>
      </c>
      <c r="GY155" s="62" t="s">
        <v>3449</v>
      </c>
      <c r="GZ155" s="62" t="s">
        <v>5637</v>
      </c>
      <c r="HA155" s="67"/>
      <c r="HB155" s="67"/>
      <c r="HC155" s="62" t="s">
        <v>2489</v>
      </c>
      <c r="HD155" s="62" t="s">
        <v>2489</v>
      </c>
      <c r="HE155" s="62" t="s">
        <v>2489</v>
      </c>
      <c r="HF155" s="62" t="s">
        <v>2489</v>
      </c>
      <c r="HG155" s="62" t="s">
        <v>5910</v>
      </c>
      <c r="HH155" s="62" t="s">
        <v>5910</v>
      </c>
      <c r="HI155" s="62" t="s">
        <v>3200</v>
      </c>
      <c r="HJ155" s="62" t="s">
        <v>3200</v>
      </c>
      <c r="HK155" s="62" t="s">
        <v>529</v>
      </c>
      <c r="HL155" s="62" t="s">
        <v>529</v>
      </c>
      <c r="HM155" s="62" t="s">
        <v>3310</v>
      </c>
    </row>
    <row r="156" spans="1:221" s="30" customFormat="1" ht="22.5" customHeight="1">
      <c r="A156" s="44" t="s">
        <v>1885</v>
      </c>
      <c r="B156" s="9"/>
      <c r="C156" s="42" t="s">
        <v>67</v>
      </c>
      <c r="D156" s="42" t="s">
        <v>67</v>
      </c>
      <c r="E156" s="42" t="s">
        <v>67</v>
      </c>
      <c r="F156" s="42" t="s">
        <v>67</v>
      </c>
      <c r="G156" s="42" t="s">
        <v>67</v>
      </c>
      <c r="H156" s="42" t="s">
        <v>67</v>
      </c>
      <c r="I156" s="42" t="s">
        <v>67</v>
      </c>
      <c r="J156" s="127"/>
      <c r="K156" s="42" t="s">
        <v>67</v>
      </c>
      <c r="L156" s="42" t="s">
        <v>67</v>
      </c>
      <c r="M156" s="42" t="s">
        <v>67</v>
      </c>
      <c r="N156" s="42" t="s">
        <v>67</v>
      </c>
      <c r="O156" s="42" t="s">
        <v>67</v>
      </c>
      <c r="P156" s="116"/>
      <c r="Q156" s="42" t="s">
        <v>67</v>
      </c>
      <c r="R156" s="127"/>
      <c r="S156" s="42" t="s">
        <v>67</v>
      </c>
      <c r="T156" s="42" t="s">
        <v>67</v>
      </c>
      <c r="U156" s="42" t="s">
        <v>67</v>
      </c>
      <c r="V156" s="42" t="s">
        <v>67</v>
      </c>
      <c r="W156" s="42" t="s">
        <v>67</v>
      </c>
      <c r="X156" s="42" t="s">
        <v>67</v>
      </c>
      <c r="Y156" s="42" t="s">
        <v>67</v>
      </c>
      <c r="Z156" s="127"/>
      <c r="AA156" s="127"/>
      <c r="AB156" s="127"/>
      <c r="AC156" s="47" t="s">
        <v>67</v>
      </c>
      <c r="AD156" s="47" t="s">
        <v>67</v>
      </c>
      <c r="AE156" s="47" t="s">
        <v>67</v>
      </c>
      <c r="AF156" s="42" t="s">
        <v>67</v>
      </c>
      <c r="AG156" s="42" t="s">
        <v>67</v>
      </c>
      <c r="AH156" s="42" t="s">
        <v>67</v>
      </c>
      <c r="AI156" s="42" t="s">
        <v>67</v>
      </c>
      <c r="AJ156" s="42" t="s">
        <v>6806</v>
      </c>
      <c r="AK156" s="42" t="s">
        <v>67</v>
      </c>
      <c r="AL156" s="42" t="s">
        <v>67</v>
      </c>
      <c r="AM156" s="42" t="s">
        <v>67</v>
      </c>
      <c r="AN156" s="42"/>
      <c r="AO156" s="42" t="s">
        <v>67</v>
      </c>
      <c r="AP156" s="42" t="s">
        <v>67</v>
      </c>
      <c r="AQ156" s="42" t="s">
        <v>67</v>
      </c>
      <c r="AR156" s="42" t="s">
        <v>67</v>
      </c>
      <c r="AS156" s="42" t="s">
        <v>67</v>
      </c>
      <c r="AT156" s="42" t="s">
        <v>67</v>
      </c>
      <c r="AU156" s="42" t="s">
        <v>25</v>
      </c>
      <c r="AV156" s="42" t="s">
        <v>25</v>
      </c>
      <c r="AW156" s="42" t="s">
        <v>67</v>
      </c>
      <c r="AX156" s="42" t="s">
        <v>67</v>
      </c>
      <c r="AY156" s="42" t="s">
        <v>25</v>
      </c>
      <c r="AZ156" s="42" t="s">
        <v>25</v>
      </c>
      <c r="BA156" s="42" t="s">
        <v>25</v>
      </c>
      <c r="BB156" s="42" t="s">
        <v>25</v>
      </c>
      <c r="BC156" s="42" t="s">
        <v>25</v>
      </c>
      <c r="BD156" s="42" t="s">
        <v>25</v>
      </c>
      <c r="BE156" s="127"/>
      <c r="BF156" s="42" t="s">
        <v>67</v>
      </c>
      <c r="BG156" s="47" t="s">
        <v>67</v>
      </c>
      <c r="BH156" s="127"/>
      <c r="BI156" s="47" t="s">
        <v>67</v>
      </c>
      <c r="BJ156" s="47" t="s">
        <v>67</v>
      </c>
      <c r="BK156" s="47" t="s">
        <v>67</v>
      </c>
      <c r="BL156" s="47" t="s">
        <v>67</v>
      </c>
      <c r="BM156" s="47" t="s">
        <v>67</v>
      </c>
      <c r="BN156" s="127"/>
      <c r="BO156" s="47" t="s">
        <v>67</v>
      </c>
      <c r="BP156" s="47" t="s">
        <v>67</v>
      </c>
      <c r="BQ156" s="47" t="s">
        <v>67</v>
      </c>
      <c r="BR156" s="47" t="s">
        <v>67</v>
      </c>
      <c r="BS156" s="47" t="s">
        <v>67</v>
      </c>
      <c r="BT156" s="47" t="s">
        <v>67</v>
      </c>
      <c r="BU156" s="47" t="s">
        <v>67</v>
      </c>
      <c r="BV156" s="47" t="s">
        <v>67</v>
      </c>
      <c r="BW156" s="47" t="s">
        <v>67</v>
      </c>
      <c r="BX156" s="47" t="s">
        <v>67</v>
      </c>
      <c r="BY156" s="42" t="s">
        <v>67</v>
      </c>
      <c r="BZ156" s="42" t="s">
        <v>67</v>
      </c>
      <c r="CA156" s="47" t="s">
        <v>67</v>
      </c>
      <c r="CB156" s="42" t="s">
        <v>67</v>
      </c>
      <c r="CC156" s="47" t="s">
        <v>25</v>
      </c>
      <c r="CD156" s="42" t="s">
        <v>25</v>
      </c>
      <c r="CE156" s="127"/>
      <c r="CF156" s="47" t="s">
        <v>67</v>
      </c>
      <c r="CG156" s="47" t="s">
        <v>67</v>
      </c>
      <c r="CH156" s="133"/>
      <c r="CI156" s="129"/>
      <c r="CJ156" s="129"/>
      <c r="CK156" s="47" t="s">
        <v>67</v>
      </c>
      <c r="CL156" s="47" t="s">
        <v>67</v>
      </c>
      <c r="CM156" s="47" t="s">
        <v>67</v>
      </c>
      <c r="CN156" s="47" t="s">
        <v>67</v>
      </c>
      <c r="CO156" s="47" t="s">
        <v>67</v>
      </c>
      <c r="CP156" s="47" t="s">
        <v>67</v>
      </c>
      <c r="CQ156" s="47" t="s">
        <v>67</v>
      </c>
      <c r="CR156" s="47" t="s">
        <v>67</v>
      </c>
      <c r="CS156" s="133"/>
      <c r="CT156" s="47" t="s">
        <v>67</v>
      </c>
      <c r="CU156" s="47" t="s">
        <v>67</v>
      </c>
      <c r="CV156" s="47" t="s">
        <v>67</v>
      </c>
      <c r="CW156" s="129"/>
      <c r="CX156" s="47" t="s">
        <v>67</v>
      </c>
      <c r="CY156" s="47" t="s">
        <v>67</v>
      </c>
      <c r="CZ156" s="47" t="s">
        <v>67</v>
      </c>
      <c r="DA156" s="47" t="s">
        <v>67</v>
      </c>
      <c r="DB156" s="127"/>
      <c r="DC156" s="47" t="s">
        <v>67</v>
      </c>
      <c r="DD156" s="127"/>
      <c r="DE156" s="47" t="s">
        <v>67</v>
      </c>
      <c r="DF156" s="47" t="s">
        <v>67</v>
      </c>
      <c r="DG156" s="47" t="s">
        <v>67</v>
      </c>
      <c r="DH156" s="47" t="s">
        <v>67</v>
      </c>
      <c r="DI156" s="127"/>
      <c r="DJ156" s="127"/>
      <c r="DK156" s="127"/>
      <c r="DL156" s="47" t="s">
        <v>67</v>
      </c>
      <c r="DM156" s="47" t="s">
        <v>67</v>
      </c>
      <c r="DN156" s="47" t="s">
        <v>67</v>
      </c>
      <c r="DO156" s="42" t="s">
        <v>67</v>
      </c>
      <c r="DP156" s="42" t="s">
        <v>67</v>
      </c>
      <c r="DQ156" s="43" t="s">
        <v>67</v>
      </c>
      <c r="DR156" s="127"/>
      <c r="DS156" s="127"/>
      <c r="DT156" s="127"/>
      <c r="DU156" s="127"/>
      <c r="DV156" s="47" t="s">
        <v>67</v>
      </c>
      <c r="DW156" s="47" t="s">
        <v>67</v>
      </c>
      <c r="DX156" s="47" t="s">
        <v>67</v>
      </c>
      <c r="DY156" s="47" t="s">
        <v>67</v>
      </c>
      <c r="DZ156" s="47" t="s">
        <v>67</v>
      </c>
      <c r="EA156" s="47" t="s">
        <v>67</v>
      </c>
      <c r="EB156" s="47" t="s">
        <v>67</v>
      </c>
      <c r="EC156" s="47" t="s">
        <v>67</v>
      </c>
      <c r="ED156" s="47" t="s">
        <v>67</v>
      </c>
      <c r="EE156" s="47" t="s">
        <v>67</v>
      </c>
      <c r="EF156" s="47" t="s">
        <v>67</v>
      </c>
      <c r="EG156" s="47" t="s">
        <v>67</v>
      </c>
      <c r="EH156" s="42" t="s">
        <v>67</v>
      </c>
      <c r="EI156" s="42" t="s">
        <v>67</v>
      </c>
      <c r="EJ156" s="42" t="s">
        <v>67</v>
      </c>
      <c r="EK156" s="42" t="s">
        <v>67</v>
      </c>
      <c r="EL156" s="42" t="s">
        <v>67</v>
      </c>
      <c r="EM156" s="42" t="s">
        <v>67</v>
      </c>
      <c r="EN156" s="42" t="s">
        <v>67</v>
      </c>
      <c r="EO156" s="42" t="s">
        <v>67</v>
      </c>
      <c r="EP156" s="47" t="s">
        <v>67</v>
      </c>
      <c r="EQ156" s="47" t="s">
        <v>2244</v>
      </c>
      <c r="ER156" s="47" t="s">
        <v>67</v>
      </c>
      <c r="ES156" s="47" t="s">
        <v>2244</v>
      </c>
      <c r="ET156" s="47" t="s">
        <v>2244</v>
      </c>
      <c r="EU156" s="47" t="s">
        <v>2244</v>
      </c>
      <c r="EV156" s="47" t="s">
        <v>2244</v>
      </c>
      <c r="EW156" s="47" t="s">
        <v>2244</v>
      </c>
      <c r="EX156" s="47" t="s">
        <v>2244</v>
      </c>
      <c r="EY156" s="47" t="s">
        <v>2244</v>
      </c>
      <c r="EZ156" s="42" t="s">
        <v>67</v>
      </c>
      <c r="FA156" s="42" t="s">
        <v>67</v>
      </c>
      <c r="FB156" s="42" t="s">
        <v>67</v>
      </c>
      <c r="FC156" s="42" t="s">
        <v>67</v>
      </c>
      <c r="FD156" s="42" t="s">
        <v>67</v>
      </c>
      <c r="FE156" s="42" t="s">
        <v>67</v>
      </c>
      <c r="FF156" s="42" t="s">
        <v>67</v>
      </c>
      <c r="FG156" s="42" t="s">
        <v>25</v>
      </c>
      <c r="FH156" s="115"/>
      <c r="FI156" s="42" t="s">
        <v>25</v>
      </c>
      <c r="FJ156" s="127"/>
      <c r="FK156" s="42" t="s">
        <v>67</v>
      </c>
      <c r="FL156" s="127"/>
      <c r="FM156" s="42" t="s">
        <v>67</v>
      </c>
      <c r="FN156" s="42" t="s">
        <v>67</v>
      </c>
      <c r="FO156" s="42" t="s">
        <v>67</v>
      </c>
      <c r="FP156" s="42" t="s">
        <v>67</v>
      </c>
      <c r="FQ156" s="42" t="s">
        <v>67</v>
      </c>
      <c r="FR156" s="42" t="s">
        <v>67</v>
      </c>
      <c r="FS156" s="42" t="s">
        <v>25</v>
      </c>
      <c r="FT156" s="42" t="s">
        <v>67</v>
      </c>
      <c r="FU156" s="42" t="s">
        <v>67</v>
      </c>
      <c r="FV156" s="42" t="s">
        <v>67</v>
      </c>
      <c r="FW156" s="127"/>
      <c r="FX156" s="42" t="s">
        <v>67</v>
      </c>
      <c r="FY156" s="42" t="s">
        <v>67</v>
      </c>
      <c r="FZ156" s="42" t="s">
        <v>67</v>
      </c>
      <c r="GA156" s="127"/>
      <c r="GB156" s="42" t="s">
        <v>67</v>
      </c>
      <c r="GC156" s="42" t="s">
        <v>67</v>
      </c>
      <c r="GD156" s="42" t="s">
        <v>67</v>
      </c>
      <c r="GE156" s="42" t="s">
        <v>67</v>
      </c>
      <c r="GF156" s="42" t="s">
        <v>67</v>
      </c>
      <c r="GG156" s="42" t="s">
        <v>67</v>
      </c>
      <c r="GH156" s="42" t="s">
        <v>67</v>
      </c>
      <c r="GI156" s="42" t="s">
        <v>67</v>
      </c>
      <c r="GJ156" s="127"/>
      <c r="GK156" s="127"/>
      <c r="GL156" s="42" t="s">
        <v>67</v>
      </c>
      <c r="GM156" s="42" t="s">
        <v>67</v>
      </c>
      <c r="GN156" s="42" t="s">
        <v>67</v>
      </c>
      <c r="GO156" s="127"/>
      <c r="GP156" s="42" t="s">
        <v>67</v>
      </c>
      <c r="GQ156" s="42" t="s">
        <v>67</v>
      </c>
      <c r="GR156" s="127"/>
      <c r="GS156" s="127"/>
      <c r="GT156" s="42" t="s">
        <v>67</v>
      </c>
      <c r="GU156" s="42" t="s">
        <v>67</v>
      </c>
      <c r="GV156" s="42" t="s">
        <v>67</v>
      </c>
      <c r="GW156" s="42" t="s">
        <v>67</v>
      </c>
      <c r="GX156" s="42" t="s">
        <v>25</v>
      </c>
      <c r="GY156" s="42" t="s">
        <v>25</v>
      </c>
      <c r="GZ156" s="42" t="s">
        <v>67</v>
      </c>
      <c r="HA156" s="127"/>
      <c r="HB156" s="127"/>
      <c r="HC156" s="42" t="s">
        <v>67</v>
      </c>
      <c r="HD156" s="42" t="s">
        <v>67</v>
      </c>
      <c r="HE156" s="42" t="s">
        <v>67</v>
      </c>
      <c r="HF156" s="42" t="s">
        <v>67</v>
      </c>
      <c r="HG156" s="42" t="s">
        <v>67</v>
      </c>
      <c r="HH156" s="42" t="s">
        <v>67</v>
      </c>
      <c r="HI156" s="43" t="s">
        <v>67</v>
      </c>
      <c r="HJ156" s="43" t="s">
        <v>67</v>
      </c>
      <c r="HK156" s="116"/>
      <c r="HL156" s="42" t="s">
        <v>67</v>
      </c>
      <c r="HM156" s="42" t="s">
        <v>67</v>
      </c>
    </row>
    <row r="157" spans="1:221" ht="11.25" customHeight="1">
      <c r="A157" s="86" t="s">
        <v>435</v>
      </c>
      <c r="B157" s="86"/>
      <c r="C157" s="62" t="s">
        <v>5523</v>
      </c>
      <c r="D157" s="62" t="s">
        <v>5522</v>
      </c>
      <c r="E157" s="62" t="s">
        <v>6163</v>
      </c>
      <c r="F157" s="62" t="s">
        <v>6214</v>
      </c>
      <c r="G157" s="62" t="s">
        <v>6214</v>
      </c>
      <c r="H157" s="62" t="s">
        <v>5522</v>
      </c>
      <c r="I157" s="62" t="s">
        <v>6347</v>
      </c>
      <c r="J157" s="62"/>
      <c r="K157" s="62" t="s">
        <v>1619</v>
      </c>
      <c r="L157" s="62" t="s">
        <v>6347</v>
      </c>
      <c r="M157" s="62" t="s">
        <v>1619</v>
      </c>
      <c r="N157" s="62" t="s">
        <v>6347</v>
      </c>
      <c r="O157" s="62" t="s">
        <v>1619</v>
      </c>
      <c r="P157" s="63"/>
      <c r="Q157" s="63" t="s">
        <v>1916</v>
      </c>
      <c r="R157" s="63"/>
      <c r="S157" s="63" t="s">
        <v>1929</v>
      </c>
      <c r="T157" s="62" t="s">
        <v>4819</v>
      </c>
      <c r="U157" s="62" t="s">
        <v>4819</v>
      </c>
      <c r="V157" s="62" t="s">
        <v>4769</v>
      </c>
      <c r="W157" s="62" t="s">
        <v>4769</v>
      </c>
      <c r="X157" s="62" t="s">
        <v>4698</v>
      </c>
      <c r="Y157" s="62" t="s">
        <v>4698</v>
      </c>
      <c r="Z157" s="63"/>
      <c r="AA157" s="63"/>
      <c r="AB157" s="63"/>
      <c r="AC157" s="63" t="s">
        <v>2336</v>
      </c>
      <c r="AD157" s="63" t="s">
        <v>2336</v>
      </c>
      <c r="AE157" s="63" t="s">
        <v>2336</v>
      </c>
      <c r="AF157" s="63" t="s">
        <v>1955</v>
      </c>
      <c r="AG157" s="63" t="s">
        <v>1982</v>
      </c>
      <c r="AH157" s="63" t="s">
        <v>1988</v>
      </c>
      <c r="AI157" s="200"/>
      <c r="AJ157" s="63" t="s">
        <v>3919</v>
      </c>
      <c r="AK157" s="63" t="s">
        <v>3919</v>
      </c>
      <c r="AL157" s="62" t="s">
        <v>6214</v>
      </c>
      <c r="AM157" s="63" t="s">
        <v>5274</v>
      </c>
      <c r="AN157" s="200"/>
      <c r="AO157" s="63" t="s">
        <v>6891</v>
      </c>
      <c r="AP157" s="63" t="s">
        <v>5274</v>
      </c>
      <c r="AQ157" s="63" t="s">
        <v>5408</v>
      </c>
      <c r="AR157" s="63" t="s">
        <v>6994</v>
      </c>
      <c r="AS157" s="63"/>
      <c r="AT157" s="63"/>
      <c r="AU157" s="63" t="s">
        <v>1709</v>
      </c>
      <c r="AV157" s="63" t="s">
        <v>1709</v>
      </c>
      <c r="AW157" s="63" t="s">
        <v>1245</v>
      </c>
      <c r="AX157" s="63" t="s">
        <v>1245</v>
      </c>
      <c r="AY157" s="63" t="s">
        <v>25</v>
      </c>
      <c r="AZ157" s="63" t="s">
        <v>25</v>
      </c>
      <c r="BA157" s="63" t="s">
        <v>25</v>
      </c>
      <c r="BB157" s="63" t="s">
        <v>25</v>
      </c>
      <c r="BC157" s="63" t="s">
        <v>25</v>
      </c>
      <c r="BD157" s="63" t="s">
        <v>25</v>
      </c>
      <c r="BE157" s="62"/>
      <c r="BF157" s="62" t="s">
        <v>2029</v>
      </c>
      <c r="BG157" s="63" t="s">
        <v>4293</v>
      </c>
      <c r="BH157" s="62"/>
      <c r="BI157" s="62" t="s">
        <v>2043</v>
      </c>
      <c r="BJ157" s="62" t="s">
        <v>2043</v>
      </c>
      <c r="BK157" s="62" t="s">
        <v>4293</v>
      </c>
      <c r="BL157" s="63" t="s">
        <v>4293</v>
      </c>
      <c r="BM157" s="63" t="s">
        <v>4293</v>
      </c>
      <c r="BN157" s="62"/>
      <c r="BO157" s="63" t="s">
        <v>4293</v>
      </c>
      <c r="BP157" s="62" t="s">
        <v>2061</v>
      </c>
      <c r="BQ157" s="62" t="s">
        <v>2061</v>
      </c>
      <c r="BR157" s="62" t="s">
        <v>4293</v>
      </c>
      <c r="BS157" s="63" t="s">
        <v>4293</v>
      </c>
      <c r="BT157" s="62" t="s">
        <v>2080</v>
      </c>
      <c r="BU157" s="62" t="s">
        <v>2080</v>
      </c>
      <c r="BV157" s="62" t="s">
        <v>4293</v>
      </c>
      <c r="BW157" s="63" t="s">
        <v>4293</v>
      </c>
      <c r="BX157" s="63" t="s">
        <v>7235</v>
      </c>
      <c r="BY157" s="63" t="s">
        <v>4057</v>
      </c>
      <c r="BZ157" s="63" t="s">
        <v>4057</v>
      </c>
      <c r="CA157" s="63" t="s">
        <v>7310</v>
      </c>
      <c r="CB157" s="63" t="s">
        <v>4057</v>
      </c>
      <c r="CC157" s="63" t="s">
        <v>7352</v>
      </c>
      <c r="CD157" s="63" t="s">
        <v>25</v>
      </c>
      <c r="CE157" s="62"/>
      <c r="CF157" s="64" t="s">
        <v>5084</v>
      </c>
      <c r="CG157" s="64" t="s">
        <v>5084</v>
      </c>
      <c r="CH157" s="64"/>
      <c r="CI157" s="64"/>
      <c r="CJ157" s="64"/>
      <c r="CK157" s="64" t="s">
        <v>4974</v>
      </c>
      <c r="CL157" s="64" t="s">
        <v>4974</v>
      </c>
      <c r="CM157" s="64" t="s">
        <v>4974</v>
      </c>
      <c r="CN157" s="63" t="s">
        <v>8029</v>
      </c>
      <c r="CO157" s="63" t="s">
        <v>8029</v>
      </c>
      <c r="CP157" s="64" t="s">
        <v>1569</v>
      </c>
      <c r="CQ157" s="64" t="s">
        <v>1569</v>
      </c>
      <c r="CR157" s="64" t="s">
        <v>4422</v>
      </c>
      <c r="CS157" s="64"/>
      <c r="CT157" s="64" t="s">
        <v>948</v>
      </c>
      <c r="CU157" s="64" t="s">
        <v>948</v>
      </c>
      <c r="CV157" s="64" t="s">
        <v>3828</v>
      </c>
      <c r="CW157" s="65"/>
      <c r="CX157" s="64" t="s">
        <v>948</v>
      </c>
      <c r="CY157" s="64" t="s">
        <v>948</v>
      </c>
      <c r="CZ157" s="64" t="s">
        <v>3828</v>
      </c>
      <c r="DA157" s="62" t="s">
        <v>2149</v>
      </c>
      <c r="DB157" s="62"/>
      <c r="DC157" s="62" t="s">
        <v>2149</v>
      </c>
      <c r="DD157" s="62"/>
      <c r="DE157" s="62" t="s">
        <v>2149</v>
      </c>
      <c r="DF157" s="62" t="s">
        <v>2149</v>
      </c>
      <c r="DG157" s="62" t="s">
        <v>2149</v>
      </c>
      <c r="DH157" s="62" t="s">
        <v>2149</v>
      </c>
      <c r="DI157" s="62"/>
      <c r="DJ157" s="62"/>
      <c r="DK157" s="62"/>
      <c r="DL157" s="62" t="s">
        <v>3514</v>
      </c>
      <c r="DM157" s="62" t="s">
        <v>2179</v>
      </c>
      <c r="DN157" s="62" t="s">
        <v>3514</v>
      </c>
      <c r="DO157" s="62" t="s">
        <v>3772</v>
      </c>
      <c r="DP157" s="62" t="s">
        <v>3772</v>
      </c>
      <c r="DQ157" s="62" t="s">
        <v>3154</v>
      </c>
      <c r="DR157" s="62"/>
      <c r="DS157" s="62"/>
      <c r="DT157" s="62"/>
      <c r="DU157" s="62"/>
      <c r="DV157" s="62" t="s">
        <v>2219</v>
      </c>
      <c r="DW157" s="62" t="s">
        <v>2219</v>
      </c>
      <c r="DX157" s="62" t="s">
        <v>2219</v>
      </c>
      <c r="DY157" s="62" t="s">
        <v>2219</v>
      </c>
      <c r="DZ157" s="62" t="s">
        <v>2219</v>
      </c>
      <c r="EA157" s="62" t="s">
        <v>2219</v>
      </c>
      <c r="EB157" s="62" t="s">
        <v>2219</v>
      </c>
      <c r="EC157" s="62" t="s">
        <v>2219</v>
      </c>
      <c r="ED157" s="62" t="s">
        <v>2219</v>
      </c>
      <c r="EE157" s="62" t="s">
        <v>2219</v>
      </c>
      <c r="EF157" s="62" t="s">
        <v>2219</v>
      </c>
      <c r="EG157" s="62" t="s">
        <v>2219</v>
      </c>
      <c r="EH157" s="62" t="s">
        <v>6046</v>
      </c>
      <c r="EI157" s="62" t="s">
        <v>6046</v>
      </c>
      <c r="EJ157" s="62" t="s">
        <v>6046</v>
      </c>
      <c r="EK157" s="62" t="s">
        <v>6046</v>
      </c>
      <c r="EL157" s="62" t="s">
        <v>6046</v>
      </c>
      <c r="EM157" s="62" t="s">
        <v>6046</v>
      </c>
      <c r="EN157" s="62" t="s">
        <v>6046</v>
      </c>
      <c r="EO157" s="62" t="s">
        <v>6046</v>
      </c>
      <c r="EP157" s="66" t="s">
        <v>8138</v>
      </c>
      <c r="EQ157" s="66" t="s">
        <v>2243</v>
      </c>
      <c r="ER157" s="66" t="s">
        <v>8138</v>
      </c>
      <c r="ES157" s="66" t="s">
        <v>2243</v>
      </c>
      <c r="ET157" s="66" t="s">
        <v>2243</v>
      </c>
      <c r="EU157" s="66" t="s">
        <v>2243</v>
      </c>
      <c r="EV157" s="66" t="s">
        <v>4352</v>
      </c>
      <c r="EW157" s="66" t="s">
        <v>4352</v>
      </c>
      <c r="EX157" s="66" t="s">
        <v>4352</v>
      </c>
      <c r="EY157" s="66" t="s">
        <v>4352</v>
      </c>
      <c r="EZ157" s="62" t="s">
        <v>601</v>
      </c>
      <c r="FA157" s="62" t="s">
        <v>601</v>
      </c>
      <c r="FB157" s="62" t="s">
        <v>3685</v>
      </c>
      <c r="FC157" s="62" t="s">
        <v>3685</v>
      </c>
      <c r="FD157" s="66" t="s">
        <v>2407</v>
      </c>
      <c r="FE157" s="66" t="s">
        <v>2407</v>
      </c>
      <c r="FF157" s="66" t="s">
        <v>2410</v>
      </c>
      <c r="FG157" s="63" t="s">
        <v>3635</v>
      </c>
      <c r="FH157" s="62"/>
      <c r="FI157" s="63" t="s">
        <v>3635</v>
      </c>
      <c r="FJ157" s="62"/>
      <c r="FK157" s="62" t="s">
        <v>2535</v>
      </c>
      <c r="FL157" s="63"/>
      <c r="FM157" s="63" t="s">
        <v>2487</v>
      </c>
      <c r="FN157" s="63" t="s">
        <v>2487</v>
      </c>
      <c r="FO157" s="63" t="s">
        <v>2487</v>
      </c>
      <c r="FP157" s="63" t="s">
        <v>2487</v>
      </c>
      <c r="FQ157" s="63" t="s">
        <v>2487</v>
      </c>
      <c r="FR157" s="63" t="s">
        <v>2487</v>
      </c>
      <c r="FS157" s="63" t="s">
        <v>4002</v>
      </c>
      <c r="FT157" s="63" t="s">
        <v>2595</v>
      </c>
      <c r="FU157" s="63" t="s">
        <v>2595</v>
      </c>
      <c r="FV157" s="63" t="s">
        <v>2595</v>
      </c>
      <c r="FW157" s="62"/>
      <c r="FX157" s="62" t="s">
        <v>1514</v>
      </c>
      <c r="FY157" s="62" t="s">
        <v>1514</v>
      </c>
      <c r="FZ157" s="62" t="s">
        <v>2753</v>
      </c>
      <c r="GA157" s="62"/>
      <c r="GB157" s="62" t="s">
        <v>2782</v>
      </c>
      <c r="GC157" s="62" t="s">
        <v>2782</v>
      </c>
      <c r="GD157" s="62" t="s">
        <v>2834</v>
      </c>
      <c r="GE157" s="62" t="s">
        <v>2834</v>
      </c>
      <c r="GF157" s="62" t="s">
        <v>2834</v>
      </c>
      <c r="GG157" s="62" t="s">
        <v>2834</v>
      </c>
      <c r="GH157" s="62" t="s">
        <v>5177</v>
      </c>
      <c r="GI157" s="62" t="s">
        <v>5216</v>
      </c>
      <c r="GJ157" s="62"/>
      <c r="GK157" s="62"/>
      <c r="GL157" s="62" t="s">
        <v>2898</v>
      </c>
      <c r="GM157" s="62" t="s">
        <v>2897</v>
      </c>
      <c r="GN157" s="62" t="s">
        <v>2897</v>
      </c>
      <c r="GO157" s="62"/>
      <c r="GP157" s="62" t="s">
        <v>1673</v>
      </c>
      <c r="GQ157" s="62" t="s">
        <v>1279</v>
      </c>
      <c r="GR157" s="62"/>
      <c r="GS157" s="62"/>
      <c r="GT157" s="62" t="s">
        <v>2487</v>
      </c>
      <c r="GU157" s="62" t="s">
        <v>2487</v>
      </c>
      <c r="GV157" s="62" t="s">
        <v>2487</v>
      </c>
      <c r="GW157" s="62" t="s">
        <v>2487</v>
      </c>
      <c r="GX157" s="62" t="s">
        <v>25</v>
      </c>
      <c r="GY157" s="62" t="s">
        <v>25</v>
      </c>
      <c r="GZ157" s="62" t="s">
        <v>5636</v>
      </c>
      <c r="HA157" s="67"/>
      <c r="HB157" s="67"/>
      <c r="HC157" s="62" t="s">
        <v>2487</v>
      </c>
      <c r="HD157" s="62" t="s">
        <v>2487</v>
      </c>
      <c r="HE157" s="62" t="s">
        <v>2487</v>
      </c>
      <c r="HF157" s="62" t="s">
        <v>2487</v>
      </c>
      <c r="HG157" s="62" t="s">
        <v>5908</v>
      </c>
      <c r="HH157" s="62" t="s">
        <v>5908</v>
      </c>
      <c r="HI157" s="62" t="s">
        <v>3199</v>
      </c>
      <c r="HJ157" s="62" t="s">
        <v>3199</v>
      </c>
      <c r="HK157" s="62"/>
      <c r="HL157" s="62" t="s">
        <v>529</v>
      </c>
      <c r="HM157" s="62" t="s">
        <v>3313</v>
      </c>
    </row>
    <row r="158" spans="1:221" s="30" customFormat="1" ht="22.5" customHeight="1">
      <c r="A158" s="44" t="s">
        <v>1886</v>
      </c>
      <c r="B158" s="9"/>
      <c r="C158" s="42" t="s">
        <v>67</v>
      </c>
      <c r="D158" s="42" t="s">
        <v>67</v>
      </c>
      <c r="E158" s="42" t="s">
        <v>67</v>
      </c>
      <c r="F158" s="42" t="s">
        <v>67</v>
      </c>
      <c r="G158" s="42" t="s">
        <v>67</v>
      </c>
      <c r="H158" s="42" t="s">
        <v>67</v>
      </c>
      <c r="I158" s="42" t="s">
        <v>67</v>
      </c>
      <c r="J158" s="127"/>
      <c r="K158" s="42" t="s">
        <v>67</v>
      </c>
      <c r="L158" s="42" t="s">
        <v>67</v>
      </c>
      <c r="M158" s="42" t="s">
        <v>67</v>
      </c>
      <c r="N158" s="42" t="s">
        <v>67</v>
      </c>
      <c r="O158" s="42" t="s">
        <v>67</v>
      </c>
      <c r="P158" s="116"/>
      <c r="Q158" s="42" t="s">
        <v>67</v>
      </c>
      <c r="R158" s="127"/>
      <c r="S158" s="42" t="s">
        <v>67</v>
      </c>
      <c r="T158" s="42" t="s">
        <v>67</v>
      </c>
      <c r="U158" s="42" t="s">
        <v>67</v>
      </c>
      <c r="V158" s="42" t="s">
        <v>67</v>
      </c>
      <c r="W158" s="42" t="s">
        <v>67</v>
      </c>
      <c r="X158" s="42" t="s">
        <v>67</v>
      </c>
      <c r="Y158" s="42" t="s">
        <v>67</v>
      </c>
      <c r="Z158" s="127"/>
      <c r="AA158" s="127"/>
      <c r="AB158" s="127"/>
      <c r="AC158" s="42" t="s">
        <v>25</v>
      </c>
      <c r="AD158" s="42" t="s">
        <v>25</v>
      </c>
      <c r="AE158" s="42" t="s">
        <v>25</v>
      </c>
      <c r="AF158" s="42" t="s">
        <v>67</v>
      </c>
      <c r="AG158" s="42" t="s">
        <v>67</v>
      </c>
      <c r="AH158" s="42" t="s">
        <v>67</v>
      </c>
      <c r="AI158" s="42" t="s">
        <v>67</v>
      </c>
      <c r="AJ158" s="42" t="s">
        <v>67</v>
      </c>
      <c r="AK158" s="42" t="s">
        <v>67</v>
      </c>
      <c r="AL158" s="42" t="s">
        <v>67</v>
      </c>
      <c r="AM158" s="42" t="s">
        <v>67</v>
      </c>
      <c r="AN158" s="42" t="s">
        <v>67</v>
      </c>
      <c r="AO158" s="42" t="s">
        <v>67</v>
      </c>
      <c r="AP158" s="42" t="s">
        <v>67</v>
      </c>
      <c r="AQ158" s="42" t="s">
        <v>67</v>
      </c>
      <c r="AR158" s="42" t="s">
        <v>67</v>
      </c>
      <c r="AS158" s="42" t="s">
        <v>67</v>
      </c>
      <c r="AT158" s="42" t="s">
        <v>67</v>
      </c>
      <c r="AU158" s="42" t="s">
        <v>25</v>
      </c>
      <c r="AV158" s="42" t="s">
        <v>25</v>
      </c>
      <c r="AW158" s="42" t="s">
        <v>67</v>
      </c>
      <c r="AX158" s="42" t="s">
        <v>67</v>
      </c>
      <c r="AY158" s="42" t="s">
        <v>25</v>
      </c>
      <c r="AZ158" s="42" t="s">
        <v>25</v>
      </c>
      <c r="BA158" s="42" t="s">
        <v>25</v>
      </c>
      <c r="BB158" s="42" t="s">
        <v>25</v>
      </c>
      <c r="BC158" s="42" t="s">
        <v>25</v>
      </c>
      <c r="BD158" s="42" t="s">
        <v>25</v>
      </c>
      <c r="BE158" s="127"/>
      <c r="BF158" s="42" t="s">
        <v>67</v>
      </c>
      <c r="BG158" s="47" t="s">
        <v>67</v>
      </c>
      <c r="BH158" s="127"/>
      <c r="BI158" s="47" t="s">
        <v>67</v>
      </c>
      <c r="BJ158" s="47" t="s">
        <v>67</v>
      </c>
      <c r="BK158" s="47" t="s">
        <v>67</v>
      </c>
      <c r="BL158" s="47" t="s">
        <v>67</v>
      </c>
      <c r="BM158" s="47" t="s">
        <v>67</v>
      </c>
      <c r="BN158" s="127"/>
      <c r="BO158" s="47" t="s">
        <v>67</v>
      </c>
      <c r="BP158" s="47" t="s">
        <v>67</v>
      </c>
      <c r="BQ158" s="47" t="s">
        <v>67</v>
      </c>
      <c r="BR158" s="47" t="s">
        <v>67</v>
      </c>
      <c r="BS158" s="47" t="s">
        <v>67</v>
      </c>
      <c r="BT158" s="47" t="s">
        <v>67</v>
      </c>
      <c r="BU158" s="47" t="s">
        <v>67</v>
      </c>
      <c r="BV158" s="47" t="s">
        <v>67</v>
      </c>
      <c r="BW158" s="47" t="s">
        <v>67</v>
      </c>
      <c r="BX158" s="47" t="s">
        <v>25</v>
      </c>
      <c r="BY158" s="42" t="s">
        <v>25</v>
      </c>
      <c r="BZ158" s="42" t="s">
        <v>25</v>
      </c>
      <c r="CA158" s="47" t="s">
        <v>25</v>
      </c>
      <c r="CB158" s="42" t="s">
        <v>25</v>
      </c>
      <c r="CC158" s="47" t="s">
        <v>25</v>
      </c>
      <c r="CD158" s="42" t="s">
        <v>25</v>
      </c>
      <c r="CE158" s="127"/>
      <c r="CF158" s="47" t="s">
        <v>67</v>
      </c>
      <c r="CG158" s="47" t="s">
        <v>67</v>
      </c>
      <c r="CH158" s="133"/>
      <c r="CI158" s="129"/>
      <c r="CJ158" s="129"/>
      <c r="CK158" s="47" t="s">
        <v>67</v>
      </c>
      <c r="CL158" s="47" t="s">
        <v>67</v>
      </c>
      <c r="CM158" s="47" t="s">
        <v>67</v>
      </c>
      <c r="CN158" s="47" t="s">
        <v>67</v>
      </c>
      <c r="CO158" s="47" t="s">
        <v>67</v>
      </c>
      <c r="CP158" s="47" t="s">
        <v>67</v>
      </c>
      <c r="CQ158" s="47" t="s">
        <v>67</v>
      </c>
      <c r="CR158" s="47" t="s">
        <v>67</v>
      </c>
      <c r="CS158" s="133"/>
      <c r="CT158" s="47" t="s">
        <v>67</v>
      </c>
      <c r="CU158" s="47" t="s">
        <v>67</v>
      </c>
      <c r="CV158" s="47" t="s">
        <v>67</v>
      </c>
      <c r="CW158" s="129"/>
      <c r="CX158" s="47" t="s">
        <v>67</v>
      </c>
      <c r="CY158" s="47" t="s">
        <v>67</v>
      </c>
      <c r="CZ158" s="47" t="s">
        <v>67</v>
      </c>
      <c r="DA158" s="47" t="s">
        <v>67</v>
      </c>
      <c r="DB158" s="127"/>
      <c r="DC158" s="47" t="s">
        <v>67</v>
      </c>
      <c r="DD158" s="127"/>
      <c r="DE158" s="47" t="s">
        <v>67</v>
      </c>
      <c r="DF158" s="47" t="s">
        <v>67</v>
      </c>
      <c r="DG158" s="47" t="s">
        <v>67</v>
      </c>
      <c r="DH158" s="47" t="s">
        <v>67</v>
      </c>
      <c r="DI158" s="127"/>
      <c r="DJ158" s="127"/>
      <c r="DK158" s="127"/>
      <c r="DL158" s="47" t="s">
        <v>67</v>
      </c>
      <c r="DM158" s="47" t="s">
        <v>25</v>
      </c>
      <c r="DN158" s="47" t="s">
        <v>67</v>
      </c>
      <c r="DO158" s="42" t="s">
        <v>67</v>
      </c>
      <c r="DP158" s="42" t="s">
        <v>67</v>
      </c>
      <c r="DQ158" s="43" t="s">
        <v>25</v>
      </c>
      <c r="DR158" s="127"/>
      <c r="DS158" s="127"/>
      <c r="DT158" s="127"/>
      <c r="DU158" s="127"/>
      <c r="DV158" s="47" t="s">
        <v>25</v>
      </c>
      <c r="DW158" s="47" t="s">
        <v>25</v>
      </c>
      <c r="DX158" s="47" t="s">
        <v>25</v>
      </c>
      <c r="DY158" s="47" t="s">
        <v>25</v>
      </c>
      <c r="DZ158" s="47" t="s">
        <v>4590</v>
      </c>
      <c r="EA158" s="47" t="s">
        <v>25</v>
      </c>
      <c r="EB158" s="47" t="s">
        <v>25</v>
      </c>
      <c r="EC158" s="47" t="s">
        <v>25</v>
      </c>
      <c r="ED158" s="47" t="s">
        <v>4590</v>
      </c>
      <c r="EE158" s="47" t="s">
        <v>25</v>
      </c>
      <c r="EF158" s="47" t="s">
        <v>25</v>
      </c>
      <c r="EG158" s="47" t="s">
        <v>25</v>
      </c>
      <c r="EH158" s="42" t="s">
        <v>25</v>
      </c>
      <c r="EI158" s="42" t="s">
        <v>25</v>
      </c>
      <c r="EJ158" s="42" t="s">
        <v>25</v>
      </c>
      <c r="EK158" s="42" t="s">
        <v>25</v>
      </c>
      <c r="EL158" s="42" t="s">
        <v>25</v>
      </c>
      <c r="EM158" s="42" t="s">
        <v>25</v>
      </c>
      <c r="EN158" s="42" t="s">
        <v>25</v>
      </c>
      <c r="EO158" s="42" t="s">
        <v>25</v>
      </c>
      <c r="EP158" s="47" t="s">
        <v>67</v>
      </c>
      <c r="EQ158" s="47" t="s">
        <v>25</v>
      </c>
      <c r="ER158" s="47" t="s">
        <v>67</v>
      </c>
      <c r="ES158" s="47" t="s">
        <v>25</v>
      </c>
      <c r="ET158" s="47" t="s">
        <v>25</v>
      </c>
      <c r="EU158" s="47" t="s">
        <v>25</v>
      </c>
      <c r="EV158" s="47" t="s">
        <v>25</v>
      </c>
      <c r="EW158" s="47" t="s">
        <v>25</v>
      </c>
      <c r="EX158" s="47" t="s">
        <v>25</v>
      </c>
      <c r="EY158" s="47" t="s">
        <v>25</v>
      </c>
      <c r="EZ158" s="42" t="s">
        <v>67</v>
      </c>
      <c r="FA158" s="42" t="s">
        <v>67</v>
      </c>
      <c r="FB158" s="42" t="s">
        <v>67</v>
      </c>
      <c r="FC158" s="42" t="s">
        <v>67</v>
      </c>
      <c r="FD158" s="42" t="s">
        <v>67</v>
      </c>
      <c r="FE158" s="42" t="s">
        <v>67</v>
      </c>
      <c r="FF158" s="42" t="s">
        <v>67</v>
      </c>
      <c r="FG158" s="42" t="s">
        <v>25</v>
      </c>
      <c r="FH158" s="115"/>
      <c r="FI158" s="42" t="s">
        <v>25</v>
      </c>
      <c r="FJ158" s="127"/>
      <c r="FK158" s="42" t="s">
        <v>25</v>
      </c>
      <c r="FL158" s="127"/>
      <c r="FM158" s="42" t="s">
        <v>67</v>
      </c>
      <c r="FN158" s="42" t="s">
        <v>67</v>
      </c>
      <c r="FO158" s="42" t="s">
        <v>67</v>
      </c>
      <c r="FP158" s="42" t="s">
        <v>67</v>
      </c>
      <c r="FQ158" s="42" t="s">
        <v>67</v>
      </c>
      <c r="FR158" s="42" t="s">
        <v>67</v>
      </c>
      <c r="FS158" s="42" t="s">
        <v>25</v>
      </c>
      <c r="FT158" s="42" t="s">
        <v>67</v>
      </c>
      <c r="FU158" s="42" t="s">
        <v>67</v>
      </c>
      <c r="FV158" s="42" t="s">
        <v>67</v>
      </c>
      <c r="FW158" s="127"/>
      <c r="FX158" s="42" t="s">
        <v>67</v>
      </c>
      <c r="FY158" s="42" t="s">
        <v>67</v>
      </c>
      <c r="FZ158" s="47" t="s">
        <v>25</v>
      </c>
      <c r="GA158" s="127"/>
      <c r="GB158" s="42" t="s">
        <v>67</v>
      </c>
      <c r="GC158" s="42" t="s">
        <v>67</v>
      </c>
      <c r="GD158" s="42" t="s">
        <v>25</v>
      </c>
      <c r="GE158" s="42" t="s">
        <v>25</v>
      </c>
      <c r="GF158" s="42" t="s">
        <v>25</v>
      </c>
      <c r="GG158" s="42" t="s">
        <v>25</v>
      </c>
      <c r="GH158" s="42" t="s">
        <v>25</v>
      </c>
      <c r="GI158" s="42" t="s">
        <v>25</v>
      </c>
      <c r="GJ158" s="127"/>
      <c r="GK158" s="127"/>
      <c r="GL158" s="42" t="s">
        <v>67</v>
      </c>
      <c r="GM158" s="42" t="s">
        <v>67</v>
      </c>
      <c r="GN158" s="42" t="s">
        <v>67</v>
      </c>
      <c r="GO158" s="127"/>
      <c r="GP158" s="42" t="s">
        <v>67</v>
      </c>
      <c r="GQ158" s="42" t="s">
        <v>67</v>
      </c>
      <c r="GR158" s="127"/>
      <c r="GS158" s="127"/>
      <c r="GT158" s="42" t="s">
        <v>67</v>
      </c>
      <c r="GU158" s="42" t="s">
        <v>67</v>
      </c>
      <c r="GV158" s="42" t="s">
        <v>67</v>
      </c>
      <c r="GW158" s="42" t="s">
        <v>67</v>
      </c>
      <c r="GX158" s="42" t="s">
        <v>67</v>
      </c>
      <c r="GY158" s="42" t="s">
        <v>67</v>
      </c>
      <c r="GZ158" s="42" t="s">
        <v>67</v>
      </c>
      <c r="HA158" s="127"/>
      <c r="HB158" s="127"/>
      <c r="HC158" s="42" t="s">
        <v>67</v>
      </c>
      <c r="HD158" s="42" t="s">
        <v>67</v>
      </c>
      <c r="HE158" s="42" t="s">
        <v>67</v>
      </c>
      <c r="HF158" s="42" t="s">
        <v>67</v>
      </c>
      <c r="HG158" s="42" t="s">
        <v>67</v>
      </c>
      <c r="HH158" s="42" t="s">
        <v>67</v>
      </c>
      <c r="HI158" s="47" t="s">
        <v>67</v>
      </c>
      <c r="HJ158" s="47" t="s">
        <v>67</v>
      </c>
      <c r="HK158" s="116"/>
      <c r="HL158" s="42" t="s">
        <v>67</v>
      </c>
      <c r="HM158" s="42" t="s">
        <v>67</v>
      </c>
    </row>
    <row r="159" spans="1:221" ht="11.25" customHeight="1">
      <c r="A159" s="86" t="s">
        <v>435</v>
      </c>
      <c r="B159" s="86"/>
      <c r="C159" s="62" t="s">
        <v>5523</v>
      </c>
      <c r="D159" s="62" t="s">
        <v>5522</v>
      </c>
      <c r="E159" s="62" t="s">
        <v>6164</v>
      </c>
      <c r="F159" s="62" t="s">
        <v>6215</v>
      </c>
      <c r="G159" s="62" t="s">
        <v>6215</v>
      </c>
      <c r="H159" s="62" t="s">
        <v>5522</v>
      </c>
      <c r="I159" s="62" t="s">
        <v>6347</v>
      </c>
      <c r="J159" s="62"/>
      <c r="K159" s="62" t="s">
        <v>1619</v>
      </c>
      <c r="L159" s="62" t="s">
        <v>6347</v>
      </c>
      <c r="M159" s="62" t="s">
        <v>1619</v>
      </c>
      <c r="N159" s="62" t="s">
        <v>6347</v>
      </c>
      <c r="O159" s="62" t="s">
        <v>1619</v>
      </c>
      <c r="P159" s="63"/>
      <c r="Q159" s="63" t="s">
        <v>1917</v>
      </c>
      <c r="R159" s="63"/>
      <c r="S159" s="63" t="s">
        <v>1930</v>
      </c>
      <c r="T159" s="62" t="s">
        <v>4820</v>
      </c>
      <c r="U159" s="62" t="s">
        <v>4820</v>
      </c>
      <c r="V159" s="62" t="s">
        <v>4770</v>
      </c>
      <c r="W159" s="62" t="s">
        <v>4770</v>
      </c>
      <c r="X159" s="62" t="s">
        <v>4697</v>
      </c>
      <c r="Y159" s="62" t="s">
        <v>4697</v>
      </c>
      <c r="Z159" s="63"/>
      <c r="AA159" s="63"/>
      <c r="AB159" s="63"/>
      <c r="AC159" s="63" t="s">
        <v>25</v>
      </c>
      <c r="AD159" s="63" t="s">
        <v>25</v>
      </c>
      <c r="AE159" s="63" t="s">
        <v>25</v>
      </c>
      <c r="AF159" s="63" t="s">
        <v>1955</v>
      </c>
      <c r="AG159" s="63" t="s">
        <v>1983</v>
      </c>
      <c r="AH159" s="63" t="s">
        <v>1987</v>
      </c>
      <c r="AI159" s="200"/>
      <c r="AJ159" s="63" t="s">
        <v>3919</v>
      </c>
      <c r="AK159" s="63" t="s">
        <v>3919</v>
      </c>
      <c r="AL159" s="62" t="s">
        <v>6215</v>
      </c>
      <c r="AM159" s="63" t="s">
        <v>5276</v>
      </c>
      <c r="AN159" s="63" t="s">
        <v>5842</v>
      </c>
      <c r="AO159" s="63" t="s">
        <v>6890</v>
      </c>
      <c r="AP159" s="63" t="s">
        <v>5276</v>
      </c>
      <c r="AQ159" s="63" t="s">
        <v>5410</v>
      </c>
      <c r="AR159" s="63" t="s">
        <v>6995</v>
      </c>
      <c r="AS159" s="63"/>
      <c r="AT159" s="63"/>
      <c r="AU159" s="63" t="s">
        <v>1709</v>
      </c>
      <c r="AV159" s="63" t="s">
        <v>1709</v>
      </c>
      <c r="AW159" s="63" t="s">
        <v>1245</v>
      </c>
      <c r="AX159" s="63" t="s">
        <v>1245</v>
      </c>
      <c r="AY159" s="63" t="s">
        <v>25</v>
      </c>
      <c r="AZ159" s="63" t="s">
        <v>25</v>
      </c>
      <c r="BA159" s="63" t="s">
        <v>25</v>
      </c>
      <c r="BB159" s="63" t="s">
        <v>3740</v>
      </c>
      <c r="BC159" s="63" t="s">
        <v>3740</v>
      </c>
      <c r="BD159" s="63" t="s">
        <v>3740</v>
      </c>
      <c r="BE159" s="62"/>
      <c r="BF159" s="62" t="s">
        <v>2030</v>
      </c>
      <c r="BG159" s="63" t="s">
        <v>4295</v>
      </c>
      <c r="BH159" s="62"/>
      <c r="BI159" s="62" t="s">
        <v>2044</v>
      </c>
      <c r="BJ159" s="62" t="s">
        <v>2044</v>
      </c>
      <c r="BK159" s="62" t="s">
        <v>4295</v>
      </c>
      <c r="BL159" s="63" t="s">
        <v>4295</v>
      </c>
      <c r="BM159" s="63" t="s">
        <v>4295</v>
      </c>
      <c r="BN159" s="62"/>
      <c r="BO159" s="63" t="s">
        <v>4295</v>
      </c>
      <c r="BP159" s="62" t="s">
        <v>2062</v>
      </c>
      <c r="BQ159" s="62" t="s">
        <v>2062</v>
      </c>
      <c r="BR159" s="62" t="s">
        <v>4295</v>
      </c>
      <c r="BS159" s="63" t="s">
        <v>4295</v>
      </c>
      <c r="BT159" s="62" t="s">
        <v>2081</v>
      </c>
      <c r="BU159" s="62" t="s">
        <v>2081</v>
      </c>
      <c r="BV159" s="62" t="s">
        <v>4295</v>
      </c>
      <c r="BW159" s="63" t="s">
        <v>4295</v>
      </c>
      <c r="BX159" s="63" t="s">
        <v>25</v>
      </c>
      <c r="BY159" s="63" t="s">
        <v>25</v>
      </c>
      <c r="BZ159" s="63" t="s">
        <v>25</v>
      </c>
      <c r="CA159" s="63" t="s">
        <v>25</v>
      </c>
      <c r="CB159" s="63" t="s">
        <v>25</v>
      </c>
      <c r="CC159" s="63" t="s">
        <v>25</v>
      </c>
      <c r="CD159" s="63" t="s">
        <v>25</v>
      </c>
      <c r="CE159" s="62"/>
      <c r="CF159" s="64" t="s">
        <v>5085</v>
      </c>
      <c r="CG159" s="64" t="s">
        <v>5085</v>
      </c>
      <c r="CH159" s="64"/>
      <c r="CI159" s="64"/>
      <c r="CJ159" s="64"/>
      <c r="CK159" s="64" t="s">
        <v>4975</v>
      </c>
      <c r="CL159" s="64" t="s">
        <v>4975</v>
      </c>
      <c r="CM159" s="64" t="s">
        <v>4975</v>
      </c>
      <c r="CN159" s="63" t="s">
        <v>8029</v>
      </c>
      <c r="CO159" s="63" t="s">
        <v>8029</v>
      </c>
      <c r="CP159" s="64" t="s">
        <v>1569</v>
      </c>
      <c r="CQ159" s="64" t="s">
        <v>1569</v>
      </c>
      <c r="CR159" s="64" t="s">
        <v>1569</v>
      </c>
      <c r="CS159" s="64"/>
      <c r="CT159" s="64" t="s">
        <v>948</v>
      </c>
      <c r="CU159" s="64" t="s">
        <v>948</v>
      </c>
      <c r="CV159" s="64" t="s">
        <v>3828</v>
      </c>
      <c r="CW159" s="65"/>
      <c r="CX159" s="64" t="s">
        <v>948</v>
      </c>
      <c r="CY159" s="64" t="s">
        <v>948</v>
      </c>
      <c r="CZ159" s="64" t="s">
        <v>3828</v>
      </c>
      <c r="DA159" s="62" t="s">
        <v>2148</v>
      </c>
      <c r="DB159" s="62"/>
      <c r="DC159" s="62" t="s">
        <v>2148</v>
      </c>
      <c r="DD159" s="62"/>
      <c r="DE159" s="62" t="s">
        <v>2148</v>
      </c>
      <c r="DF159" s="62" t="s">
        <v>2148</v>
      </c>
      <c r="DG159" s="62" t="s">
        <v>2148</v>
      </c>
      <c r="DH159" s="62" t="s">
        <v>2148</v>
      </c>
      <c r="DI159" s="62"/>
      <c r="DJ159" s="62"/>
      <c r="DK159" s="62"/>
      <c r="DL159" s="62" t="s">
        <v>3514</v>
      </c>
      <c r="DM159" s="62" t="s">
        <v>25</v>
      </c>
      <c r="DN159" s="62" t="s">
        <v>3514</v>
      </c>
      <c r="DO159" s="62" t="s">
        <v>3772</v>
      </c>
      <c r="DP159" s="62" t="s">
        <v>3772</v>
      </c>
      <c r="DQ159" s="62" t="s">
        <v>25</v>
      </c>
      <c r="DR159" s="62"/>
      <c r="DS159" s="62"/>
      <c r="DT159" s="62"/>
      <c r="DU159" s="62"/>
      <c r="DV159" s="62" t="s">
        <v>25</v>
      </c>
      <c r="DW159" s="62" t="s">
        <v>25</v>
      </c>
      <c r="DX159" s="62" t="s">
        <v>25</v>
      </c>
      <c r="DY159" s="62" t="s">
        <v>25</v>
      </c>
      <c r="DZ159" s="62" t="s">
        <v>25</v>
      </c>
      <c r="EA159" s="62" t="s">
        <v>25</v>
      </c>
      <c r="EB159" s="62" t="s">
        <v>25</v>
      </c>
      <c r="EC159" s="62" t="s">
        <v>25</v>
      </c>
      <c r="ED159" s="62" t="s">
        <v>25</v>
      </c>
      <c r="EE159" s="62" t="s">
        <v>25</v>
      </c>
      <c r="EF159" s="62" t="s">
        <v>25</v>
      </c>
      <c r="EG159" s="62" t="s">
        <v>25</v>
      </c>
      <c r="EH159" s="62" t="s">
        <v>25</v>
      </c>
      <c r="EI159" s="62" t="s">
        <v>25</v>
      </c>
      <c r="EJ159" s="62" t="s">
        <v>25</v>
      </c>
      <c r="EK159" s="62" t="s">
        <v>25</v>
      </c>
      <c r="EL159" s="62" t="s">
        <v>25</v>
      </c>
      <c r="EM159" s="62" t="s">
        <v>25</v>
      </c>
      <c r="EN159" s="62" t="s">
        <v>25</v>
      </c>
      <c r="EO159" s="62" t="s">
        <v>25</v>
      </c>
      <c r="EP159" s="66" t="s">
        <v>8138</v>
      </c>
      <c r="EQ159" s="66" t="s">
        <v>25</v>
      </c>
      <c r="ER159" s="66" t="s">
        <v>8138</v>
      </c>
      <c r="ES159" s="66" t="s">
        <v>25</v>
      </c>
      <c r="ET159" s="66" t="s">
        <v>25</v>
      </c>
      <c r="EU159" s="66" t="s">
        <v>25</v>
      </c>
      <c r="EV159" s="66" t="s">
        <v>4380</v>
      </c>
      <c r="EW159" s="66" t="s">
        <v>4380</v>
      </c>
      <c r="EX159" s="66" t="s">
        <v>4380</v>
      </c>
      <c r="EY159" s="66" t="s">
        <v>4380</v>
      </c>
      <c r="EZ159" s="62" t="s">
        <v>601</v>
      </c>
      <c r="FA159" s="62" t="s">
        <v>601</v>
      </c>
      <c r="FB159" s="62" t="s">
        <v>3685</v>
      </c>
      <c r="FC159" s="62" t="s">
        <v>3685</v>
      </c>
      <c r="FD159" s="66" t="s">
        <v>2408</v>
      </c>
      <c r="FE159" s="66" t="s">
        <v>2408</v>
      </c>
      <c r="FF159" s="66" t="s">
        <v>2410</v>
      </c>
      <c r="FG159" s="63" t="s">
        <v>3635</v>
      </c>
      <c r="FH159" s="62"/>
      <c r="FI159" s="63" t="s">
        <v>3635</v>
      </c>
      <c r="FJ159" s="62"/>
      <c r="FK159" s="62" t="s">
        <v>25</v>
      </c>
      <c r="FL159" s="63"/>
      <c r="FM159" s="63" t="s">
        <v>2488</v>
      </c>
      <c r="FN159" s="63" t="s">
        <v>2488</v>
      </c>
      <c r="FO159" s="63" t="s">
        <v>2488</v>
      </c>
      <c r="FP159" s="63" t="s">
        <v>2488</v>
      </c>
      <c r="FQ159" s="63" t="s">
        <v>2488</v>
      </c>
      <c r="FR159" s="63" t="s">
        <v>2488</v>
      </c>
      <c r="FS159" s="63" t="s">
        <v>25</v>
      </c>
      <c r="FT159" s="63" t="s">
        <v>2596</v>
      </c>
      <c r="FU159" s="63" t="s">
        <v>2596</v>
      </c>
      <c r="FV159" s="63" t="s">
        <v>2596</v>
      </c>
      <c r="FW159" s="62"/>
      <c r="FX159" s="62" t="s">
        <v>1514</v>
      </c>
      <c r="FY159" s="62" t="s">
        <v>1514</v>
      </c>
      <c r="FZ159" s="63" t="s">
        <v>25</v>
      </c>
      <c r="GA159" s="62"/>
      <c r="GB159" s="62" t="s">
        <v>2783</v>
      </c>
      <c r="GC159" s="62" t="s">
        <v>2783</v>
      </c>
      <c r="GD159" s="62" t="s">
        <v>25</v>
      </c>
      <c r="GE159" s="62" t="s">
        <v>25</v>
      </c>
      <c r="GF159" s="62" t="s">
        <v>25</v>
      </c>
      <c r="GG159" s="62" t="s">
        <v>25</v>
      </c>
      <c r="GH159" s="62" t="s">
        <v>25</v>
      </c>
      <c r="GI159" s="62" t="s">
        <v>25</v>
      </c>
      <c r="GJ159" s="62"/>
      <c r="GK159" s="62"/>
      <c r="GL159" s="62" t="s">
        <v>2899</v>
      </c>
      <c r="GM159" s="62" t="s">
        <v>1363</v>
      </c>
      <c r="GN159" s="62" t="s">
        <v>1363</v>
      </c>
      <c r="GO159" s="62"/>
      <c r="GP159" s="62" t="s">
        <v>1673</v>
      </c>
      <c r="GQ159" s="62" t="s">
        <v>1279</v>
      </c>
      <c r="GR159" s="62"/>
      <c r="GS159" s="62"/>
      <c r="GT159" s="62" t="s">
        <v>2488</v>
      </c>
      <c r="GU159" s="62" t="s">
        <v>2488</v>
      </c>
      <c r="GV159" s="62" t="s">
        <v>2488</v>
      </c>
      <c r="GW159" s="62" t="s">
        <v>2488</v>
      </c>
      <c r="GX159" s="62" t="s">
        <v>3452</v>
      </c>
      <c r="GY159" s="62" t="s">
        <v>3452</v>
      </c>
      <c r="GZ159" s="62" t="s">
        <v>5635</v>
      </c>
      <c r="HA159" s="67"/>
      <c r="HB159" s="67"/>
      <c r="HC159" s="62" t="s">
        <v>2488</v>
      </c>
      <c r="HD159" s="62" t="s">
        <v>2488</v>
      </c>
      <c r="HE159" s="62" t="s">
        <v>2488</v>
      </c>
      <c r="HF159" s="62" t="s">
        <v>2488</v>
      </c>
      <c r="HG159" s="62" t="s">
        <v>5909</v>
      </c>
      <c r="HH159" s="62" t="s">
        <v>5909</v>
      </c>
      <c r="HI159" s="62" t="s">
        <v>3203</v>
      </c>
      <c r="HJ159" s="62" t="s">
        <v>3203</v>
      </c>
      <c r="HK159" s="62"/>
      <c r="HL159" s="62" t="s">
        <v>529</v>
      </c>
      <c r="HM159" s="62" t="s">
        <v>3312</v>
      </c>
    </row>
    <row r="160" spans="1:221" s="30" customFormat="1" ht="22.5" customHeight="1">
      <c r="A160" s="44" t="s">
        <v>7402</v>
      </c>
      <c r="B160" s="9"/>
      <c r="C160" s="42" t="s">
        <v>4214</v>
      </c>
      <c r="D160" s="42" t="s">
        <v>4214</v>
      </c>
      <c r="E160" s="42" t="s">
        <v>6176</v>
      </c>
      <c r="F160" s="42" t="s">
        <v>6176</v>
      </c>
      <c r="G160" s="42" t="s">
        <v>6176</v>
      </c>
      <c r="H160" s="42" t="s">
        <v>4214</v>
      </c>
      <c r="I160" s="42" t="s">
        <v>1895</v>
      </c>
      <c r="J160" s="127"/>
      <c r="K160" s="42" t="s">
        <v>1895</v>
      </c>
      <c r="L160" s="42" t="s">
        <v>1895</v>
      </c>
      <c r="M160" s="42" t="s">
        <v>1895</v>
      </c>
      <c r="N160" s="42" t="s">
        <v>1895</v>
      </c>
      <c r="O160" s="42" t="s">
        <v>1895</v>
      </c>
      <c r="P160" s="116"/>
      <c r="Q160" s="42" t="s">
        <v>67</v>
      </c>
      <c r="R160" s="127"/>
      <c r="S160" s="42" t="s">
        <v>67</v>
      </c>
      <c r="T160" s="42" t="s">
        <v>4065</v>
      </c>
      <c r="U160" s="42" t="s">
        <v>4065</v>
      </c>
      <c r="V160" s="42" t="s">
        <v>4065</v>
      </c>
      <c r="W160" s="42" t="s">
        <v>4065</v>
      </c>
      <c r="X160" s="42" t="s">
        <v>4065</v>
      </c>
      <c r="Y160" s="42" t="s">
        <v>4065</v>
      </c>
      <c r="Z160" s="127"/>
      <c r="AA160" s="127"/>
      <c r="AB160" s="127"/>
      <c r="AC160" s="42" t="s">
        <v>25</v>
      </c>
      <c r="AD160" s="42" t="s">
        <v>25</v>
      </c>
      <c r="AE160" s="42" t="s">
        <v>25</v>
      </c>
      <c r="AF160" s="42" t="s">
        <v>25</v>
      </c>
      <c r="AG160" s="42" t="s">
        <v>25</v>
      </c>
      <c r="AH160" s="42" t="s">
        <v>25</v>
      </c>
      <c r="AI160" s="42" t="s">
        <v>67</v>
      </c>
      <c r="AJ160" s="42" t="s">
        <v>67</v>
      </c>
      <c r="AK160" s="42" t="s">
        <v>67</v>
      </c>
      <c r="AL160" s="42" t="s">
        <v>6176</v>
      </c>
      <c r="AM160" s="42" t="s">
        <v>2199</v>
      </c>
      <c r="AN160" s="42" t="s">
        <v>67</v>
      </c>
      <c r="AO160" s="42" t="s">
        <v>6176</v>
      </c>
      <c r="AP160" s="42" t="s">
        <v>2199</v>
      </c>
      <c r="AQ160" s="47" t="s">
        <v>84</v>
      </c>
      <c r="AR160" s="42" t="s">
        <v>67</v>
      </c>
      <c r="AS160" s="42" t="s">
        <v>67</v>
      </c>
      <c r="AT160" s="42" t="s">
        <v>67</v>
      </c>
      <c r="AU160" s="42" t="s">
        <v>25</v>
      </c>
      <c r="AV160" s="42" t="s">
        <v>25</v>
      </c>
      <c r="AW160" s="42" t="s">
        <v>2199</v>
      </c>
      <c r="AX160" s="42" t="s">
        <v>2199</v>
      </c>
      <c r="AY160" s="42" t="s">
        <v>25</v>
      </c>
      <c r="AZ160" s="42" t="s">
        <v>25</v>
      </c>
      <c r="BA160" s="42" t="s">
        <v>25</v>
      </c>
      <c r="BB160" s="42" t="s">
        <v>2199</v>
      </c>
      <c r="BC160" s="42" t="s">
        <v>2199</v>
      </c>
      <c r="BD160" s="42" t="s">
        <v>2199</v>
      </c>
      <c r="BE160" s="127"/>
      <c r="BF160" s="42" t="s">
        <v>67</v>
      </c>
      <c r="BG160" s="42" t="s">
        <v>6110</v>
      </c>
      <c r="BH160" s="127"/>
      <c r="BI160" s="42" t="s">
        <v>67</v>
      </c>
      <c r="BJ160" s="42" t="s">
        <v>67</v>
      </c>
      <c r="BK160" s="42" t="s">
        <v>4292</v>
      </c>
      <c r="BL160" s="42" t="s">
        <v>4292</v>
      </c>
      <c r="BM160" s="42" t="s">
        <v>6110</v>
      </c>
      <c r="BN160" s="127"/>
      <c r="BO160" s="42" t="s">
        <v>6110</v>
      </c>
      <c r="BP160" s="42" t="s">
        <v>67</v>
      </c>
      <c r="BQ160" s="42" t="s">
        <v>67</v>
      </c>
      <c r="BR160" s="42" t="s">
        <v>4292</v>
      </c>
      <c r="BS160" s="42" t="s">
        <v>4292</v>
      </c>
      <c r="BT160" s="42" t="s">
        <v>67</v>
      </c>
      <c r="BU160" s="42" t="s">
        <v>67</v>
      </c>
      <c r="BV160" s="42" t="s">
        <v>4292</v>
      </c>
      <c r="BW160" s="42" t="s">
        <v>4292</v>
      </c>
      <c r="BX160" s="42" t="s">
        <v>7260</v>
      </c>
      <c r="BY160" s="42" t="s">
        <v>4065</v>
      </c>
      <c r="BZ160" s="42" t="s">
        <v>4065</v>
      </c>
      <c r="CA160" s="42" t="s">
        <v>7260</v>
      </c>
      <c r="CB160" s="42" t="s">
        <v>4065</v>
      </c>
      <c r="CC160" s="42" t="s">
        <v>7260</v>
      </c>
      <c r="CD160" s="42" t="s">
        <v>4065</v>
      </c>
      <c r="CE160" s="127"/>
      <c r="CF160" s="42" t="s">
        <v>67</v>
      </c>
      <c r="CG160" s="42" t="s">
        <v>67</v>
      </c>
      <c r="CH160" s="133"/>
      <c r="CI160" s="129"/>
      <c r="CJ160" s="129"/>
      <c r="CK160" s="42" t="s">
        <v>67</v>
      </c>
      <c r="CL160" s="42" t="s">
        <v>67</v>
      </c>
      <c r="CM160" s="42" t="s">
        <v>67</v>
      </c>
      <c r="CN160" s="47" t="s">
        <v>67</v>
      </c>
      <c r="CO160" s="47" t="s">
        <v>67</v>
      </c>
      <c r="CP160" s="42" t="s">
        <v>25</v>
      </c>
      <c r="CQ160" s="42" t="s">
        <v>25</v>
      </c>
      <c r="CR160" s="47" t="s">
        <v>67</v>
      </c>
      <c r="CS160" s="133"/>
      <c r="CT160" s="42" t="s">
        <v>25</v>
      </c>
      <c r="CU160" s="42" t="s">
        <v>3089</v>
      </c>
      <c r="CV160" s="42" t="s">
        <v>3089</v>
      </c>
      <c r="CW160" s="129"/>
      <c r="CX160" s="42" t="s">
        <v>25</v>
      </c>
      <c r="CY160" s="42" t="s">
        <v>3089</v>
      </c>
      <c r="CZ160" s="42" t="s">
        <v>3089</v>
      </c>
      <c r="DA160" s="42" t="s">
        <v>67</v>
      </c>
      <c r="DB160" s="127"/>
      <c r="DC160" s="42" t="s">
        <v>67</v>
      </c>
      <c r="DD160" s="127"/>
      <c r="DE160" s="42" t="s">
        <v>67</v>
      </c>
      <c r="DF160" s="42" t="s">
        <v>67</v>
      </c>
      <c r="DG160" s="42" t="s">
        <v>67</v>
      </c>
      <c r="DH160" s="42" t="s">
        <v>67</v>
      </c>
      <c r="DI160" s="127"/>
      <c r="DJ160" s="127"/>
      <c r="DK160" s="127"/>
      <c r="DL160" s="42" t="s">
        <v>3581</v>
      </c>
      <c r="DM160" s="42" t="s">
        <v>2199</v>
      </c>
      <c r="DN160" s="42" t="s">
        <v>2199</v>
      </c>
      <c r="DO160" s="42" t="s">
        <v>25</v>
      </c>
      <c r="DP160" s="42" t="s">
        <v>3754</v>
      </c>
      <c r="DQ160" s="43" t="s">
        <v>25</v>
      </c>
      <c r="DR160" s="127"/>
      <c r="DS160" s="127"/>
      <c r="DT160" s="127"/>
      <c r="DU160" s="127"/>
      <c r="DV160" s="42" t="s">
        <v>67</v>
      </c>
      <c r="DW160" s="42" t="s">
        <v>67</v>
      </c>
      <c r="DX160" s="42" t="s">
        <v>67</v>
      </c>
      <c r="DY160" s="42" t="s">
        <v>67</v>
      </c>
      <c r="DZ160" s="42" t="s">
        <v>67</v>
      </c>
      <c r="EA160" s="42" t="s">
        <v>67</v>
      </c>
      <c r="EB160" s="42" t="s">
        <v>67</v>
      </c>
      <c r="EC160" s="42" t="s">
        <v>67</v>
      </c>
      <c r="ED160" s="42" t="s">
        <v>67</v>
      </c>
      <c r="EE160" s="42" t="s">
        <v>67</v>
      </c>
      <c r="EF160" s="42" t="s">
        <v>67</v>
      </c>
      <c r="EG160" s="42" t="s">
        <v>67</v>
      </c>
      <c r="EH160" s="47" t="s">
        <v>67</v>
      </c>
      <c r="EI160" s="47" t="s">
        <v>67</v>
      </c>
      <c r="EJ160" s="47" t="s">
        <v>67</v>
      </c>
      <c r="EK160" s="47" t="s">
        <v>67</v>
      </c>
      <c r="EL160" s="47" t="s">
        <v>67</v>
      </c>
      <c r="EM160" s="47" t="s">
        <v>67</v>
      </c>
      <c r="EN160" s="47" t="s">
        <v>67</v>
      </c>
      <c r="EO160" s="47" t="s">
        <v>67</v>
      </c>
      <c r="EP160" s="42" t="s">
        <v>2199</v>
      </c>
      <c r="EQ160" s="42" t="s">
        <v>2199</v>
      </c>
      <c r="ER160" s="42" t="s">
        <v>2199</v>
      </c>
      <c r="ES160" s="42" t="s">
        <v>2199</v>
      </c>
      <c r="ET160" s="42" t="s">
        <v>2199</v>
      </c>
      <c r="EU160" s="42" t="s">
        <v>2199</v>
      </c>
      <c r="EV160" s="42" t="s">
        <v>2199</v>
      </c>
      <c r="EW160" s="42" t="s">
        <v>2199</v>
      </c>
      <c r="EX160" s="42" t="s">
        <v>2199</v>
      </c>
      <c r="EY160" s="42" t="s">
        <v>2199</v>
      </c>
      <c r="EZ160" s="42" t="s">
        <v>67</v>
      </c>
      <c r="FA160" s="42" t="s">
        <v>67</v>
      </c>
      <c r="FB160" s="42" t="s">
        <v>67</v>
      </c>
      <c r="FC160" s="42" t="s">
        <v>67</v>
      </c>
      <c r="FD160" s="42" t="s">
        <v>67</v>
      </c>
      <c r="FE160" s="42" t="s">
        <v>67</v>
      </c>
      <c r="FF160" s="42" t="s">
        <v>4065</v>
      </c>
      <c r="FG160" s="42" t="s">
        <v>25</v>
      </c>
      <c r="FH160" s="115"/>
      <c r="FI160" s="42" t="s">
        <v>25</v>
      </c>
      <c r="FJ160" s="127"/>
      <c r="FK160" s="42" t="s">
        <v>25</v>
      </c>
      <c r="FL160" s="127"/>
      <c r="FM160" s="42" t="s">
        <v>1895</v>
      </c>
      <c r="FN160" s="42" t="s">
        <v>1895</v>
      </c>
      <c r="FO160" s="42" t="s">
        <v>1895</v>
      </c>
      <c r="FP160" s="42" t="s">
        <v>1895</v>
      </c>
      <c r="FQ160" s="42" t="s">
        <v>1895</v>
      </c>
      <c r="FR160" s="42" t="s">
        <v>1895</v>
      </c>
      <c r="FS160" s="42" t="s">
        <v>25</v>
      </c>
      <c r="FT160" s="42" t="s">
        <v>67</v>
      </c>
      <c r="FU160" s="42" t="s">
        <v>25</v>
      </c>
      <c r="FV160" s="42" t="s">
        <v>67</v>
      </c>
      <c r="FW160" s="127"/>
      <c r="FX160" s="42" t="s">
        <v>67</v>
      </c>
      <c r="FY160" s="42" t="s">
        <v>67</v>
      </c>
      <c r="FZ160" s="42" t="s">
        <v>67</v>
      </c>
      <c r="GA160" s="127"/>
      <c r="GB160" s="42" t="s">
        <v>1895</v>
      </c>
      <c r="GC160" s="42" t="s">
        <v>1895</v>
      </c>
      <c r="GD160" s="42" t="s">
        <v>25</v>
      </c>
      <c r="GE160" s="42" t="s">
        <v>25</v>
      </c>
      <c r="GF160" s="42" t="s">
        <v>25</v>
      </c>
      <c r="GG160" s="42" t="s">
        <v>25</v>
      </c>
      <c r="GH160" s="42" t="s">
        <v>25</v>
      </c>
      <c r="GI160" s="42" t="s">
        <v>25</v>
      </c>
      <c r="GJ160" s="127"/>
      <c r="GK160" s="127"/>
      <c r="GL160" s="42" t="s">
        <v>67</v>
      </c>
      <c r="GM160" s="42" t="s">
        <v>67</v>
      </c>
      <c r="GN160" s="42" t="s">
        <v>67</v>
      </c>
      <c r="GO160" s="127"/>
      <c r="GP160" s="42" t="s">
        <v>2199</v>
      </c>
      <c r="GQ160" s="42" t="s">
        <v>67</v>
      </c>
      <c r="GR160" s="127"/>
      <c r="GS160" s="127"/>
      <c r="GT160" s="42" t="s">
        <v>67</v>
      </c>
      <c r="GU160" s="42" t="s">
        <v>67</v>
      </c>
      <c r="GV160" s="42" t="s">
        <v>67</v>
      </c>
      <c r="GW160" s="42" t="s">
        <v>67</v>
      </c>
      <c r="GX160" s="42" t="s">
        <v>25</v>
      </c>
      <c r="GY160" s="42" t="s">
        <v>25</v>
      </c>
      <c r="GZ160" s="42" t="s">
        <v>25</v>
      </c>
      <c r="HA160" s="127"/>
      <c r="HB160" s="127"/>
      <c r="HC160" s="42" t="s">
        <v>67</v>
      </c>
      <c r="HD160" s="42" t="s">
        <v>67</v>
      </c>
      <c r="HE160" s="42" t="s">
        <v>67</v>
      </c>
      <c r="HF160" s="42" t="s">
        <v>67</v>
      </c>
      <c r="HG160" s="42" t="s">
        <v>67</v>
      </c>
      <c r="HH160" s="42" t="s">
        <v>67</v>
      </c>
      <c r="HI160" s="43" t="s">
        <v>25</v>
      </c>
      <c r="HJ160" s="43" t="s">
        <v>25</v>
      </c>
      <c r="HK160" s="116"/>
      <c r="HL160" s="42" t="s">
        <v>2199</v>
      </c>
      <c r="HM160" s="42" t="s">
        <v>25</v>
      </c>
    </row>
    <row r="161" spans="1:221" ht="11.25" customHeight="1">
      <c r="A161" s="86" t="s">
        <v>435</v>
      </c>
      <c r="B161" s="86"/>
      <c r="C161" s="62" t="s">
        <v>5549</v>
      </c>
      <c r="D161" s="62" t="s">
        <v>5550</v>
      </c>
      <c r="E161" s="62" t="s">
        <v>6175</v>
      </c>
      <c r="F161" s="62" t="s">
        <v>6182</v>
      </c>
      <c r="G161" s="62" t="s">
        <v>6182</v>
      </c>
      <c r="H161" s="62" t="s">
        <v>5550</v>
      </c>
      <c r="I161" s="62" t="s">
        <v>6367</v>
      </c>
      <c r="J161" s="62"/>
      <c r="K161" s="62" t="s">
        <v>1619</v>
      </c>
      <c r="L161" s="62" t="s">
        <v>6367</v>
      </c>
      <c r="M161" s="62" t="s">
        <v>1619</v>
      </c>
      <c r="N161" s="62" t="s">
        <v>6367</v>
      </c>
      <c r="O161" s="62" t="s">
        <v>1619</v>
      </c>
      <c r="P161" s="63"/>
      <c r="Q161" s="63" t="s">
        <v>675</v>
      </c>
      <c r="R161" s="63"/>
      <c r="S161" s="63" t="s">
        <v>713</v>
      </c>
      <c r="T161" s="63" t="s">
        <v>4833</v>
      </c>
      <c r="U161" s="63" t="s">
        <v>4833</v>
      </c>
      <c r="V161" s="63" t="s">
        <v>4752</v>
      </c>
      <c r="W161" s="63" t="s">
        <v>4752</v>
      </c>
      <c r="X161" s="63" t="s">
        <v>4681</v>
      </c>
      <c r="Y161" s="63" t="s">
        <v>4681</v>
      </c>
      <c r="Z161" s="63"/>
      <c r="AA161" s="63"/>
      <c r="AB161" s="63"/>
      <c r="AC161" s="63" t="s">
        <v>25</v>
      </c>
      <c r="AD161" s="63" t="s">
        <v>25</v>
      </c>
      <c r="AE161" s="63" t="s">
        <v>25</v>
      </c>
      <c r="AF161" s="63" t="s">
        <v>25</v>
      </c>
      <c r="AG161" s="63" t="s">
        <v>25</v>
      </c>
      <c r="AH161" s="63" t="s">
        <v>25</v>
      </c>
      <c r="AI161" s="200"/>
      <c r="AJ161" s="63" t="s">
        <v>3919</v>
      </c>
      <c r="AK161" s="63" t="s">
        <v>3919</v>
      </c>
      <c r="AL161" s="62" t="s">
        <v>6182</v>
      </c>
      <c r="AM161" s="63" t="s">
        <v>5288</v>
      </c>
      <c r="AN161" s="63" t="s">
        <v>5850</v>
      </c>
      <c r="AO161" s="63" t="s">
        <v>6893</v>
      </c>
      <c r="AP161" s="63" t="s">
        <v>5288</v>
      </c>
      <c r="AQ161" s="63" t="s">
        <v>5421</v>
      </c>
      <c r="AR161" s="63" t="s">
        <v>7015</v>
      </c>
      <c r="AS161" s="63"/>
      <c r="AT161" s="63"/>
      <c r="AU161" s="63" t="s">
        <v>25</v>
      </c>
      <c r="AV161" s="63" t="s">
        <v>25</v>
      </c>
      <c r="AW161" s="63" t="s">
        <v>3736</v>
      </c>
      <c r="AX161" s="63" t="s">
        <v>3736</v>
      </c>
      <c r="AY161" s="63" t="s">
        <v>25</v>
      </c>
      <c r="AZ161" s="63" t="s">
        <v>25</v>
      </c>
      <c r="BA161" s="63" t="s">
        <v>25</v>
      </c>
      <c r="BB161" s="63" t="s">
        <v>1247</v>
      </c>
      <c r="BC161" s="63" t="s">
        <v>1247</v>
      </c>
      <c r="BD161" s="63" t="s">
        <v>1247</v>
      </c>
      <c r="BE161" s="62"/>
      <c r="BF161" s="62" t="s">
        <v>756</v>
      </c>
      <c r="BG161" s="63" t="s">
        <v>4290</v>
      </c>
      <c r="BH161" s="62"/>
      <c r="BI161" s="62" t="s">
        <v>784</v>
      </c>
      <c r="BJ161" s="62" t="s">
        <v>784</v>
      </c>
      <c r="BK161" s="62" t="s">
        <v>4290</v>
      </c>
      <c r="BL161" s="63" t="s">
        <v>4290</v>
      </c>
      <c r="BM161" s="63" t="s">
        <v>4290</v>
      </c>
      <c r="BN161" s="62"/>
      <c r="BO161" s="63" t="s">
        <v>4290</v>
      </c>
      <c r="BP161" s="62" t="s">
        <v>833</v>
      </c>
      <c r="BQ161" s="62" t="s">
        <v>833</v>
      </c>
      <c r="BR161" s="62" t="s">
        <v>4290</v>
      </c>
      <c r="BS161" s="63" t="s">
        <v>4290</v>
      </c>
      <c r="BT161" s="62" t="s">
        <v>889</v>
      </c>
      <c r="BU161" s="62" t="s">
        <v>889</v>
      </c>
      <c r="BV161" s="62" t="s">
        <v>4290</v>
      </c>
      <c r="BW161" s="63" t="s">
        <v>4290</v>
      </c>
      <c r="BX161" s="63" t="s">
        <v>7259</v>
      </c>
      <c r="BY161" s="63" t="s">
        <v>4028</v>
      </c>
      <c r="BZ161" s="63" t="s">
        <v>4027</v>
      </c>
      <c r="CA161" s="63" t="s">
        <v>7261</v>
      </c>
      <c r="CB161" s="63" t="s">
        <v>4027</v>
      </c>
      <c r="CC161" s="63" t="s">
        <v>7322</v>
      </c>
      <c r="CD161" s="63" t="s">
        <v>4026</v>
      </c>
      <c r="CE161" s="62"/>
      <c r="CF161" s="64" t="s">
        <v>5106</v>
      </c>
      <c r="CG161" s="64" t="s">
        <v>5106</v>
      </c>
      <c r="CH161" s="64"/>
      <c r="CI161" s="64"/>
      <c r="CJ161" s="64"/>
      <c r="CK161" s="64" t="s">
        <v>4996</v>
      </c>
      <c r="CL161" s="64" t="s">
        <v>4996</v>
      </c>
      <c r="CM161" s="64" t="s">
        <v>4996</v>
      </c>
      <c r="CN161" s="63" t="s">
        <v>8029</v>
      </c>
      <c r="CO161" s="63" t="s">
        <v>8029</v>
      </c>
      <c r="CP161" s="64" t="s">
        <v>25</v>
      </c>
      <c r="CQ161" s="64" t="s">
        <v>25</v>
      </c>
      <c r="CR161" s="64" t="s">
        <v>4422</v>
      </c>
      <c r="CS161" s="64"/>
      <c r="CT161" s="64" t="s">
        <v>25</v>
      </c>
      <c r="CU161" s="64" t="s">
        <v>3088</v>
      </c>
      <c r="CV161" s="64" t="s">
        <v>3826</v>
      </c>
      <c r="CW161" s="65"/>
      <c r="CX161" s="64" t="s">
        <v>25</v>
      </c>
      <c r="CY161" s="64" t="s">
        <v>3088</v>
      </c>
      <c r="CZ161" s="64" t="s">
        <v>3826</v>
      </c>
      <c r="DA161" s="62" t="s">
        <v>1442</v>
      </c>
      <c r="DB161" s="62"/>
      <c r="DC161" s="62" t="s">
        <v>1442</v>
      </c>
      <c r="DD161" s="62"/>
      <c r="DE161" s="62" t="s">
        <v>1442</v>
      </c>
      <c r="DF161" s="62" t="s">
        <v>1442</v>
      </c>
      <c r="DG161" s="62" t="s">
        <v>1442</v>
      </c>
      <c r="DH161" s="62" t="s">
        <v>1442</v>
      </c>
      <c r="DI161" s="62"/>
      <c r="DJ161" s="62"/>
      <c r="DK161" s="62"/>
      <c r="DL161" s="62" t="s">
        <v>25</v>
      </c>
      <c r="DM161" s="62" t="s">
        <v>2198</v>
      </c>
      <c r="DN161" s="62" t="s">
        <v>3542</v>
      </c>
      <c r="DO161" s="62" t="s">
        <v>2636</v>
      </c>
      <c r="DP161" s="62" t="s">
        <v>2636</v>
      </c>
      <c r="DQ161" s="62" t="s">
        <v>25</v>
      </c>
      <c r="DR161" s="62"/>
      <c r="DS161" s="62"/>
      <c r="DT161" s="62"/>
      <c r="DU161" s="62"/>
      <c r="DV161" s="62" t="s">
        <v>994</v>
      </c>
      <c r="DW161" s="62" t="s">
        <v>994</v>
      </c>
      <c r="DX161" s="62" t="s">
        <v>994</v>
      </c>
      <c r="DY161" s="62" t="s">
        <v>994</v>
      </c>
      <c r="DZ161" s="62" t="s">
        <v>994</v>
      </c>
      <c r="EA161" s="62" t="s">
        <v>994</v>
      </c>
      <c r="EB161" s="62" t="s">
        <v>994</v>
      </c>
      <c r="EC161" s="62" t="s">
        <v>994</v>
      </c>
      <c r="ED161" s="62" t="s">
        <v>994</v>
      </c>
      <c r="EE161" s="62" t="s">
        <v>994</v>
      </c>
      <c r="EF161" s="62" t="s">
        <v>994</v>
      </c>
      <c r="EG161" s="62" t="s">
        <v>994</v>
      </c>
      <c r="EH161" s="62" t="s">
        <v>6062</v>
      </c>
      <c r="EI161" s="62" t="s">
        <v>6062</v>
      </c>
      <c r="EJ161" s="62" t="s">
        <v>6062</v>
      </c>
      <c r="EK161" s="62" t="s">
        <v>6062</v>
      </c>
      <c r="EL161" s="62" t="s">
        <v>6062</v>
      </c>
      <c r="EM161" s="62" t="s">
        <v>6062</v>
      </c>
      <c r="EN161" s="62" t="s">
        <v>6062</v>
      </c>
      <c r="EO161" s="62" t="s">
        <v>6062</v>
      </c>
      <c r="EP161" s="66" t="s">
        <v>8130</v>
      </c>
      <c r="EQ161" s="66" t="s">
        <v>2251</v>
      </c>
      <c r="ER161" s="66" t="s">
        <v>8130</v>
      </c>
      <c r="ES161" s="66" t="s">
        <v>2251</v>
      </c>
      <c r="ET161" s="66" t="s">
        <v>2251</v>
      </c>
      <c r="EU161" s="66" t="s">
        <v>2251</v>
      </c>
      <c r="EV161" s="66" t="s">
        <v>4383</v>
      </c>
      <c r="EW161" s="66" t="s">
        <v>4383</v>
      </c>
      <c r="EX161" s="66" t="s">
        <v>4383</v>
      </c>
      <c r="EY161" s="66" t="s">
        <v>4383</v>
      </c>
      <c r="EZ161" s="62" t="s">
        <v>588</v>
      </c>
      <c r="FA161" s="62" t="s">
        <v>588</v>
      </c>
      <c r="FB161" s="62" t="s">
        <v>3698</v>
      </c>
      <c r="FC161" s="62" t="s">
        <v>3698</v>
      </c>
      <c r="FD161" s="66" t="s">
        <v>2410</v>
      </c>
      <c r="FE161" s="66" t="s">
        <v>2410</v>
      </c>
      <c r="FF161" s="66" t="s">
        <v>4456</v>
      </c>
      <c r="FG161" s="63" t="s">
        <v>25</v>
      </c>
      <c r="FH161" s="62"/>
      <c r="FI161" s="63" t="s">
        <v>25</v>
      </c>
      <c r="FJ161" s="62"/>
      <c r="FK161" s="62" t="s">
        <v>25</v>
      </c>
      <c r="FL161" s="63"/>
      <c r="FM161" s="63" t="s">
        <v>2508</v>
      </c>
      <c r="FN161" s="63" t="s">
        <v>2508</v>
      </c>
      <c r="FO161" s="63" t="s">
        <v>2508</v>
      </c>
      <c r="FP161" s="63" t="s">
        <v>2508</v>
      </c>
      <c r="FQ161" s="63" t="s">
        <v>2508</v>
      </c>
      <c r="FR161" s="63" t="s">
        <v>2508</v>
      </c>
      <c r="FS161" s="62" t="s">
        <v>25</v>
      </c>
      <c r="FT161" s="63" t="s">
        <v>2628</v>
      </c>
      <c r="FU161" s="62" t="s">
        <v>25</v>
      </c>
      <c r="FV161" s="63" t="s">
        <v>2651</v>
      </c>
      <c r="FW161" s="62"/>
      <c r="FX161" s="62" t="s">
        <v>1514</v>
      </c>
      <c r="FY161" s="62" t="s">
        <v>1514</v>
      </c>
      <c r="FZ161" s="62" t="s">
        <v>2720</v>
      </c>
      <c r="GA161" s="62"/>
      <c r="GB161" s="62" t="s">
        <v>1073</v>
      </c>
      <c r="GC161" s="62" t="s">
        <v>1073</v>
      </c>
      <c r="GD161" s="62" t="s">
        <v>25</v>
      </c>
      <c r="GE161" s="62" t="s">
        <v>25</v>
      </c>
      <c r="GF161" s="62" t="s">
        <v>25</v>
      </c>
      <c r="GG161" s="62" t="s">
        <v>25</v>
      </c>
      <c r="GH161" s="62" t="s">
        <v>25</v>
      </c>
      <c r="GI161" s="62" t="s">
        <v>25</v>
      </c>
      <c r="GJ161" s="62"/>
      <c r="GK161" s="62"/>
      <c r="GL161" s="62" t="s">
        <v>1349</v>
      </c>
      <c r="GM161" s="62" t="s">
        <v>1349</v>
      </c>
      <c r="GN161" s="62" t="s">
        <v>1349</v>
      </c>
      <c r="GO161" s="62"/>
      <c r="GP161" s="62" t="s">
        <v>4546</v>
      </c>
      <c r="GQ161" s="62" t="s">
        <v>1269</v>
      </c>
      <c r="GR161" s="62"/>
      <c r="GS161" s="62"/>
      <c r="GT161" s="62" t="s">
        <v>2963</v>
      </c>
      <c r="GU161" s="62" t="s">
        <v>2963</v>
      </c>
      <c r="GV161" s="62" t="s">
        <v>2963</v>
      </c>
      <c r="GW161" s="62" t="s">
        <v>2963</v>
      </c>
      <c r="GX161" s="62" t="s">
        <v>25</v>
      </c>
      <c r="GY161" s="62" t="s">
        <v>25</v>
      </c>
      <c r="GZ161" s="62" t="s">
        <v>25</v>
      </c>
      <c r="HA161" s="67"/>
      <c r="HB161" s="67"/>
      <c r="HC161" s="62" t="s">
        <v>2963</v>
      </c>
      <c r="HD161" s="62" t="s">
        <v>2963</v>
      </c>
      <c r="HE161" s="62" t="s">
        <v>2963</v>
      </c>
      <c r="HF161" s="62" t="s">
        <v>2963</v>
      </c>
      <c r="HG161" s="62" t="s">
        <v>5929</v>
      </c>
      <c r="HH161" s="62" t="s">
        <v>5929</v>
      </c>
      <c r="HI161" s="62" t="s">
        <v>25</v>
      </c>
      <c r="HJ161" s="62" t="s">
        <v>25</v>
      </c>
      <c r="HK161" s="62"/>
      <c r="HL161" s="62" t="s">
        <v>514</v>
      </c>
      <c r="HM161" s="62" t="s">
        <v>25</v>
      </c>
    </row>
    <row r="162" spans="1:221" ht="22.5" customHeight="1">
      <c r="A162" s="44" t="s">
        <v>13</v>
      </c>
      <c r="B162" s="44"/>
      <c r="C162" s="47" t="s">
        <v>67</v>
      </c>
      <c r="D162" s="47" t="s">
        <v>67</v>
      </c>
      <c r="E162" s="47" t="s">
        <v>67</v>
      </c>
      <c r="F162" s="47" t="s">
        <v>67</v>
      </c>
      <c r="G162" s="47" t="s">
        <v>67</v>
      </c>
      <c r="H162" s="47" t="s">
        <v>67</v>
      </c>
      <c r="I162" s="47" t="s">
        <v>67</v>
      </c>
      <c r="J162" s="47" t="s">
        <v>67</v>
      </c>
      <c r="K162" s="47" t="s">
        <v>67</v>
      </c>
      <c r="L162" s="47" t="s">
        <v>67</v>
      </c>
      <c r="M162" s="47" t="s">
        <v>67</v>
      </c>
      <c r="N162" s="47" t="s">
        <v>67</v>
      </c>
      <c r="O162" s="47" t="s">
        <v>67</v>
      </c>
      <c r="P162" s="47" t="s">
        <v>67</v>
      </c>
      <c r="Q162" s="47" t="s">
        <v>67</v>
      </c>
      <c r="R162" s="47" t="s">
        <v>67</v>
      </c>
      <c r="S162" s="47" t="s">
        <v>67</v>
      </c>
      <c r="T162" s="47" t="s">
        <v>67</v>
      </c>
      <c r="U162" s="47" t="s">
        <v>67</v>
      </c>
      <c r="V162" s="47" t="s">
        <v>67</v>
      </c>
      <c r="W162" s="47" t="s">
        <v>67</v>
      </c>
      <c r="X162" s="47" t="s">
        <v>67</v>
      </c>
      <c r="Y162" s="47" t="s">
        <v>67</v>
      </c>
      <c r="Z162" s="47" t="s">
        <v>67</v>
      </c>
      <c r="AA162" s="47" t="s">
        <v>67</v>
      </c>
      <c r="AB162" s="47" t="s">
        <v>67</v>
      </c>
      <c r="AC162" s="47" t="s">
        <v>67</v>
      </c>
      <c r="AD162" s="47" t="s">
        <v>67</v>
      </c>
      <c r="AE162" s="47" t="s">
        <v>67</v>
      </c>
      <c r="AF162" s="47" t="s">
        <v>67</v>
      </c>
      <c r="AG162" s="47" t="s">
        <v>67</v>
      </c>
      <c r="AH162" s="47" t="s">
        <v>67</v>
      </c>
      <c r="AI162" s="42" t="s">
        <v>67</v>
      </c>
      <c r="AJ162" s="47" t="s">
        <v>67</v>
      </c>
      <c r="AK162" s="47" t="s">
        <v>67</v>
      </c>
      <c r="AL162" s="47" t="s">
        <v>67</v>
      </c>
      <c r="AM162" s="47" t="s">
        <v>67</v>
      </c>
      <c r="AN162" s="42" t="s">
        <v>248</v>
      </c>
      <c r="AO162" s="47" t="s">
        <v>67</v>
      </c>
      <c r="AP162" s="47" t="s">
        <v>67</v>
      </c>
      <c r="AQ162" s="29" t="s">
        <v>4590</v>
      </c>
      <c r="AR162" s="47" t="s">
        <v>67</v>
      </c>
      <c r="AS162" s="47" t="s">
        <v>67</v>
      </c>
      <c r="AT162" s="47" t="s">
        <v>67</v>
      </c>
      <c r="AU162" s="47" t="s">
        <v>67</v>
      </c>
      <c r="AV162" s="47" t="s">
        <v>67</v>
      </c>
      <c r="AW162" s="42" t="s">
        <v>67</v>
      </c>
      <c r="AX162" s="42" t="s">
        <v>67</v>
      </c>
      <c r="AY162" s="42" t="s">
        <v>67</v>
      </c>
      <c r="AZ162" s="42" t="s">
        <v>67</v>
      </c>
      <c r="BA162" s="42" t="s">
        <v>67</v>
      </c>
      <c r="BB162" s="42" t="s">
        <v>67</v>
      </c>
      <c r="BC162" s="42" t="s">
        <v>67</v>
      </c>
      <c r="BD162" s="42" t="s">
        <v>67</v>
      </c>
      <c r="BE162" s="47" t="s">
        <v>25</v>
      </c>
      <c r="BF162" s="47" t="s">
        <v>25</v>
      </c>
      <c r="BG162" s="47" t="s">
        <v>67</v>
      </c>
      <c r="BH162" s="47" t="s">
        <v>67</v>
      </c>
      <c r="BI162" s="47" t="s">
        <v>67</v>
      </c>
      <c r="BJ162" s="47" t="s">
        <v>67</v>
      </c>
      <c r="BK162" s="47" t="s">
        <v>67</v>
      </c>
      <c r="BL162" s="47" t="s">
        <v>67</v>
      </c>
      <c r="BM162" s="47" t="s">
        <v>67</v>
      </c>
      <c r="BN162" s="47" t="s">
        <v>67</v>
      </c>
      <c r="BO162" s="47" t="s">
        <v>67</v>
      </c>
      <c r="BP162" s="47" t="s">
        <v>67</v>
      </c>
      <c r="BQ162" s="47" t="s">
        <v>67</v>
      </c>
      <c r="BR162" s="47" t="s">
        <v>67</v>
      </c>
      <c r="BS162" s="47" t="s">
        <v>67</v>
      </c>
      <c r="BT162" s="47" t="s">
        <v>67</v>
      </c>
      <c r="BU162" s="47" t="s">
        <v>67</v>
      </c>
      <c r="BV162" s="47" t="s">
        <v>67</v>
      </c>
      <c r="BW162" s="47" t="s">
        <v>67</v>
      </c>
      <c r="BX162" s="47" t="s">
        <v>67</v>
      </c>
      <c r="BY162" s="47" t="s">
        <v>67</v>
      </c>
      <c r="BZ162" s="47" t="s">
        <v>67</v>
      </c>
      <c r="CA162" s="47" t="s">
        <v>67</v>
      </c>
      <c r="CB162" s="47" t="s">
        <v>67</v>
      </c>
      <c r="CC162" s="47" t="s">
        <v>67</v>
      </c>
      <c r="CD162" s="47" t="s">
        <v>67</v>
      </c>
      <c r="CE162" s="47" t="s">
        <v>67</v>
      </c>
      <c r="CF162" s="29" t="s">
        <v>67</v>
      </c>
      <c r="CG162" s="29" t="s">
        <v>67</v>
      </c>
      <c r="CH162" s="29" t="s">
        <v>67</v>
      </c>
      <c r="CI162" s="35" t="s">
        <v>67</v>
      </c>
      <c r="CJ162" s="48" t="s">
        <v>67</v>
      </c>
      <c r="CK162" s="29" t="s">
        <v>67</v>
      </c>
      <c r="CL162" s="29" t="s">
        <v>67</v>
      </c>
      <c r="CM162" s="29" t="s">
        <v>67</v>
      </c>
      <c r="CN162" s="47" t="s">
        <v>67</v>
      </c>
      <c r="CO162" s="47" t="s">
        <v>67</v>
      </c>
      <c r="CP162" s="48" t="s">
        <v>67</v>
      </c>
      <c r="CQ162" s="48" t="s">
        <v>67</v>
      </c>
      <c r="CR162" s="48" t="s">
        <v>67</v>
      </c>
      <c r="CS162" s="29" t="s">
        <v>67</v>
      </c>
      <c r="CT162" s="29" t="s">
        <v>67</v>
      </c>
      <c r="CU162" s="29" t="s">
        <v>67</v>
      </c>
      <c r="CV162" s="29" t="s">
        <v>67</v>
      </c>
      <c r="CW162" s="48" t="s">
        <v>67</v>
      </c>
      <c r="CX162" s="29" t="s">
        <v>67</v>
      </c>
      <c r="CY162" s="29" t="s">
        <v>67</v>
      </c>
      <c r="CZ162" s="29" t="s">
        <v>67</v>
      </c>
      <c r="DA162" s="47" t="s">
        <v>67</v>
      </c>
      <c r="DB162" s="47" t="s">
        <v>67</v>
      </c>
      <c r="DC162" s="47" t="s">
        <v>67</v>
      </c>
      <c r="DD162" s="47" t="s">
        <v>67</v>
      </c>
      <c r="DE162" s="47" t="s">
        <v>67</v>
      </c>
      <c r="DF162" s="47" t="s">
        <v>67</v>
      </c>
      <c r="DG162" s="47" t="s">
        <v>67</v>
      </c>
      <c r="DH162" s="47" t="s">
        <v>67</v>
      </c>
      <c r="DI162" s="47" t="s">
        <v>67</v>
      </c>
      <c r="DJ162" s="47" t="s">
        <v>67</v>
      </c>
      <c r="DK162" s="47" t="s">
        <v>67</v>
      </c>
      <c r="DL162" s="47" t="s">
        <v>67</v>
      </c>
      <c r="DM162" s="47" t="s">
        <v>67</v>
      </c>
      <c r="DN162" s="47" t="s">
        <v>67</v>
      </c>
      <c r="DO162" s="47" t="s">
        <v>67</v>
      </c>
      <c r="DP162" s="47" t="s">
        <v>67</v>
      </c>
      <c r="DQ162" s="47" t="s">
        <v>67</v>
      </c>
      <c r="DR162" s="47" t="s">
        <v>67</v>
      </c>
      <c r="DS162" s="47" t="s">
        <v>67</v>
      </c>
      <c r="DT162" s="47" t="s">
        <v>67</v>
      </c>
      <c r="DU162" s="47" t="s">
        <v>67</v>
      </c>
      <c r="DV162" s="47" t="s">
        <v>67</v>
      </c>
      <c r="DW162" s="47" t="s">
        <v>67</v>
      </c>
      <c r="DX162" s="47" t="s">
        <v>67</v>
      </c>
      <c r="DY162" s="47" t="s">
        <v>67</v>
      </c>
      <c r="DZ162" s="47" t="s">
        <v>67</v>
      </c>
      <c r="EA162" s="47" t="s">
        <v>67</v>
      </c>
      <c r="EB162" s="47" t="s">
        <v>67</v>
      </c>
      <c r="EC162" s="47" t="s">
        <v>67</v>
      </c>
      <c r="ED162" s="47" t="s">
        <v>67</v>
      </c>
      <c r="EE162" s="47" t="s">
        <v>67</v>
      </c>
      <c r="EF162" s="47" t="s">
        <v>67</v>
      </c>
      <c r="EG162" s="47" t="s">
        <v>67</v>
      </c>
      <c r="EH162" s="47" t="s">
        <v>67</v>
      </c>
      <c r="EI162" s="47" t="s">
        <v>67</v>
      </c>
      <c r="EJ162" s="47" t="s">
        <v>67</v>
      </c>
      <c r="EK162" s="47" t="s">
        <v>67</v>
      </c>
      <c r="EL162" s="47" t="s">
        <v>67</v>
      </c>
      <c r="EM162" s="47" t="s">
        <v>67</v>
      </c>
      <c r="EN162" s="47" t="s">
        <v>67</v>
      </c>
      <c r="EO162" s="47" t="s">
        <v>67</v>
      </c>
      <c r="EP162" s="47" t="s">
        <v>67</v>
      </c>
      <c r="EQ162" s="47" t="s">
        <v>67</v>
      </c>
      <c r="ER162" s="47" t="s">
        <v>67</v>
      </c>
      <c r="ES162" s="47" t="s">
        <v>67</v>
      </c>
      <c r="ET162" s="47" t="s">
        <v>67</v>
      </c>
      <c r="EU162" s="47" t="s">
        <v>67</v>
      </c>
      <c r="EV162" s="47" t="s">
        <v>67</v>
      </c>
      <c r="EW162" s="47" t="s">
        <v>67</v>
      </c>
      <c r="EX162" s="47" t="s">
        <v>67</v>
      </c>
      <c r="EY162" s="47" t="s">
        <v>67</v>
      </c>
      <c r="EZ162" s="47" t="s">
        <v>67</v>
      </c>
      <c r="FA162" s="47" t="s">
        <v>67</v>
      </c>
      <c r="FB162" s="47" t="s">
        <v>67</v>
      </c>
      <c r="FC162" s="47" t="s">
        <v>67</v>
      </c>
      <c r="FD162" s="47" t="s">
        <v>67</v>
      </c>
      <c r="FE162" s="47" t="s">
        <v>67</v>
      </c>
      <c r="FF162" s="47" t="s">
        <v>67</v>
      </c>
      <c r="FG162" s="47" t="s">
        <v>67</v>
      </c>
      <c r="FH162" s="47" t="s">
        <v>67</v>
      </c>
      <c r="FI162" s="47" t="s">
        <v>67</v>
      </c>
      <c r="FJ162" s="47" t="s">
        <v>67</v>
      </c>
      <c r="FK162" s="47" t="s">
        <v>67</v>
      </c>
      <c r="FL162" s="47" t="s">
        <v>67</v>
      </c>
      <c r="FM162" s="47" t="s">
        <v>67</v>
      </c>
      <c r="FN162" s="47" t="s">
        <v>67</v>
      </c>
      <c r="FO162" s="47" t="s">
        <v>67</v>
      </c>
      <c r="FP162" s="47" t="s">
        <v>67</v>
      </c>
      <c r="FQ162" s="47" t="s">
        <v>67</v>
      </c>
      <c r="FR162" s="47" t="s">
        <v>67</v>
      </c>
      <c r="FS162" s="42" t="s">
        <v>67</v>
      </c>
      <c r="FT162" s="47" t="s">
        <v>67</v>
      </c>
      <c r="FU162" s="47" t="s">
        <v>67</v>
      </c>
      <c r="FV162" s="47" t="s">
        <v>67</v>
      </c>
      <c r="FW162" s="47" t="s">
        <v>67</v>
      </c>
      <c r="FX162" s="47" t="s">
        <v>67</v>
      </c>
      <c r="FY162" s="47" t="s">
        <v>67</v>
      </c>
      <c r="FZ162" s="47" t="s">
        <v>67</v>
      </c>
      <c r="GA162" s="47" t="s">
        <v>67</v>
      </c>
      <c r="GB162" s="47" t="s">
        <v>67</v>
      </c>
      <c r="GC162" s="47" t="s">
        <v>67</v>
      </c>
      <c r="GD162" s="47" t="s">
        <v>67</v>
      </c>
      <c r="GE162" s="47" t="s">
        <v>67</v>
      </c>
      <c r="GF162" s="47" t="s">
        <v>67</v>
      </c>
      <c r="GG162" s="47" t="s">
        <v>67</v>
      </c>
      <c r="GH162" s="47" t="s">
        <v>67</v>
      </c>
      <c r="GI162" s="47" t="s">
        <v>67</v>
      </c>
      <c r="GJ162" s="47" t="s">
        <v>67</v>
      </c>
      <c r="GK162" s="47" t="s">
        <v>67</v>
      </c>
      <c r="GL162" s="47" t="s">
        <v>67</v>
      </c>
      <c r="GM162" s="47" t="s">
        <v>67</v>
      </c>
      <c r="GN162" s="47" t="s">
        <v>67</v>
      </c>
      <c r="GO162" s="47" t="s">
        <v>67</v>
      </c>
      <c r="GP162" s="47" t="s">
        <v>67</v>
      </c>
      <c r="GQ162" s="47" t="s">
        <v>67</v>
      </c>
      <c r="GR162" s="47" t="s">
        <v>67</v>
      </c>
      <c r="GS162" s="47" t="s">
        <v>67</v>
      </c>
      <c r="GT162" s="42" t="s">
        <v>67</v>
      </c>
      <c r="GU162" s="42" t="s">
        <v>67</v>
      </c>
      <c r="GV162" s="42" t="s">
        <v>67</v>
      </c>
      <c r="GW162" s="42" t="s">
        <v>67</v>
      </c>
      <c r="GX162" s="47" t="s">
        <v>67</v>
      </c>
      <c r="GY162" s="47" t="s">
        <v>67</v>
      </c>
      <c r="GZ162" s="47" t="s">
        <v>25</v>
      </c>
      <c r="HA162" s="47" t="s">
        <v>67</v>
      </c>
      <c r="HB162" s="47" t="s">
        <v>67</v>
      </c>
      <c r="HC162" s="47" t="s">
        <v>67</v>
      </c>
      <c r="HD162" s="47" t="s">
        <v>67</v>
      </c>
      <c r="HE162" s="47" t="s">
        <v>67</v>
      </c>
      <c r="HF162" s="47" t="s">
        <v>67</v>
      </c>
      <c r="HG162" s="47" t="s">
        <v>67</v>
      </c>
      <c r="HH162" s="47" t="s">
        <v>67</v>
      </c>
      <c r="HI162" s="47" t="s">
        <v>67</v>
      </c>
      <c r="HJ162" s="47" t="s">
        <v>67</v>
      </c>
      <c r="HK162" s="47" t="s">
        <v>67</v>
      </c>
      <c r="HL162" s="47" t="s">
        <v>67</v>
      </c>
      <c r="HM162" s="42" t="s">
        <v>67</v>
      </c>
    </row>
    <row r="163" spans="1:221" ht="11.25" customHeight="1">
      <c r="A163" s="86" t="s">
        <v>435</v>
      </c>
      <c r="B163" s="86"/>
      <c r="C163" s="62" t="s">
        <v>5562</v>
      </c>
      <c r="D163" s="62" t="s">
        <v>5552</v>
      </c>
      <c r="E163" s="62" t="s">
        <v>6184</v>
      </c>
      <c r="F163" s="62" t="s">
        <v>6238</v>
      </c>
      <c r="G163" s="62" t="s">
        <v>6238</v>
      </c>
      <c r="H163" s="62" t="s">
        <v>5552</v>
      </c>
      <c r="I163" s="62" t="s">
        <v>6368</v>
      </c>
      <c r="J163" s="62"/>
      <c r="K163" s="62" t="s">
        <v>1620</v>
      </c>
      <c r="L163" s="62" t="s">
        <v>6368</v>
      </c>
      <c r="M163" s="62" t="s">
        <v>1620</v>
      </c>
      <c r="N163" s="62" t="s">
        <v>6368</v>
      </c>
      <c r="O163" s="62" t="s">
        <v>1620</v>
      </c>
      <c r="P163" s="63"/>
      <c r="Q163" s="63" t="s">
        <v>689</v>
      </c>
      <c r="R163" s="63"/>
      <c r="S163" s="63" t="s">
        <v>734</v>
      </c>
      <c r="T163" s="63" t="s">
        <v>4843</v>
      </c>
      <c r="U163" s="63" t="s">
        <v>4843</v>
      </c>
      <c r="V163" s="63" t="s">
        <v>4777</v>
      </c>
      <c r="W163" s="63" t="s">
        <v>4777</v>
      </c>
      <c r="X163" s="63" t="s">
        <v>4775</v>
      </c>
      <c r="Y163" s="63" t="s">
        <v>4775</v>
      </c>
      <c r="Z163" s="63" t="s">
        <v>25</v>
      </c>
      <c r="AA163" s="63" t="s">
        <v>1720</v>
      </c>
      <c r="AB163" s="63" t="s">
        <v>25</v>
      </c>
      <c r="AC163" s="63" t="s">
        <v>2333</v>
      </c>
      <c r="AD163" s="63" t="s">
        <v>2333</v>
      </c>
      <c r="AE163" s="63" t="s">
        <v>2333</v>
      </c>
      <c r="AF163" s="63"/>
      <c r="AG163" s="63"/>
      <c r="AH163" s="63"/>
      <c r="AI163" s="200"/>
      <c r="AJ163" s="63" t="s">
        <v>3922</v>
      </c>
      <c r="AK163" s="63" t="s">
        <v>3922</v>
      </c>
      <c r="AL163" s="62" t="s">
        <v>6238</v>
      </c>
      <c r="AM163" s="63" t="s">
        <v>5289</v>
      </c>
      <c r="AN163" s="63" t="s">
        <v>5854</v>
      </c>
      <c r="AO163" s="63" t="s">
        <v>6922</v>
      </c>
      <c r="AP163" s="63" t="s">
        <v>5289</v>
      </c>
      <c r="AQ163" s="63"/>
      <c r="AR163" s="63" t="s">
        <v>7017</v>
      </c>
      <c r="AS163" s="63"/>
      <c r="AT163" s="63"/>
      <c r="AU163" s="63" t="s">
        <v>1517</v>
      </c>
      <c r="AV163" s="63" t="s">
        <v>1517</v>
      </c>
      <c r="AW163" s="63" t="s">
        <v>1253</v>
      </c>
      <c r="AX163" s="63" t="s">
        <v>1253</v>
      </c>
      <c r="AY163" s="63" t="s">
        <v>1253</v>
      </c>
      <c r="AZ163" s="63" t="s">
        <v>1253</v>
      </c>
      <c r="BA163" s="63" t="s">
        <v>1253</v>
      </c>
      <c r="BB163" s="63" t="s">
        <v>3734</v>
      </c>
      <c r="BC163" s="63" t="s">
        <v>3734</v>
      </c>
      <c r="BD163" s="63" t="s">
        <v>3734</v>
      </c>
      <c r="BE163" s="62"/>
      <c r="BF163" s="62" t="s">
        <v>25</v>
      </c>
      <c r="BG163" s="63" t="s">
        <v>4299</v>
      </c>
      <c r="BH163" s="62"/>
      <c r="BI163" s="62" t="s">
        <v>805</v>
      </c>
      <c r="BJ163" s="62" t="s">
        <v>805</v>
      </c>
      <c r="BK163" s="62" t="s">
        <v>4299</v>
      </c>
      <c r="BL163" s="63" t="s">
        <v>4299</v>
      </c>
      <c r="BM163" s="63" t="s">
        <v>4299</v>
      </c>
      <c r="BN163" s="62"/>
      <c r="BO163" s="63" t="s">
        <v>4299</v>
      </c>
      <c r="BP163" s="62" t="s">
        <v>854</v>
      </c>
      <c r="BQ163" s="62" t="s">
        <v>854</v>
      </c>
      <c r="BR163" s="62" t="s">
        <v>4299</v>
      </c>
      <c r="BS163" s="63" t="s">
        <v>4299</v>
      </c>
      <c r="BT163" s="62" t="s">
        <v>909</v>
      </c>
      <c r="BU163" s="62" t="s">
        <v>909</v>
      </c>
      <c r="BV163" s="62" t="s">
        <v>4299</v>
      </c>
      <c r="BW163" s="63" t="s">
        <v>4299</v>
      </c>
      <c r="BX163" s="63" t="s">
        <v>7263</v>
      </c>
      <c r="BY163" s="63" t="s">
        <v>4051</v>
      </c>
      <c r="BZ163" s="63" t="s">
        <v>4051</v>
      </c>
      <c r="CA163" s="63" t="s">
        <v>7263</v>
      </c>
      <c r="CB163" s="63" t="s">
        <v>4051</v>
      </c>
      <c r="CC163" s="63" t="s">
        <v>7263</v>
      </c>
      <c r="CD163" s="63" t="s">
        <v>4115</v>
      </c>
      <c r="CE163" s="62"/>
      <c r="CF163" s="64" t="s">
        <v>5107</v>
      </c>
      <c r="CG163" s="64" t="s">
        <v>5107</v>
      </c>
      <c r="CH163" s="64"/>
      <c r="CI163" s="64"/>
      <c r="CJ163" s="64"/>
      <c r="CK163" s="64" t="s">
        <v>5004</v>
      </c>
      <c r="CL163" s="64" t="s">
        <v>5004</v>
      </c>
      <c r="CM163" s="64" t="s">
        <v>5004</v>
      </c>
      <c r="CN163" s="63" t="s">
        <v>8056</v>
      </c>
      <c r="CO163" s="63" t="s">
        <v>8056</v>
      </c>
      <c r="CP163" s="64" t="s">
        <v>701</v>
      </c>
      <c r="CQ163" s="64" t="s">
        <v>701</v>
      </c>
      <c r="CR163" s="64" t="s">
        <v>701</v>
      </c>
      <c r="CS163" s="64"/>
      <c r="CT163" s="64" t="s">
        <v>951</v>
      </c>
      <c r="CU163" s="64" t="s">
        <v>951</v>
      </c>
      <c r="CV163" s="64" t="s">
        <v>3845</v>
      </c>
      <c r="CW163" s="65"/>
      <c r="CX163" s="64" t="s">
        <v>951</v>
      </c>
      <c r="CY163" s="64" t="s">
        <v>951</v>
      </c>
      <c r="CZ163" s="64" t="s">
        <v>3845</v>
      </c>
      <c r="DA163" s="62" t="s">
        <v>1445</v>
      </c>
      <c r="DB163" s="62"/>
      <c r="DC163" s="62" t="s">
        <v>1445</v>
      </c>
      <c r="DD163" s="62"/>
      <c r="DE163" s="62" t="s">
        <v>1445</v>
      </c>
      <c r="DF163" s="62" t="s">
        <v>1445</v>
      </c>
      <c r="DG163" s="62" t="s">
        <v>1445</v>
      </c>
      <c r="DH163" s="62" t="s">
        <v>1445</v>
      </c>
      <c r="DI163" s="62" t="s">
        <v>1848</v>
      </c>
      <c r="DJ163" s="62" t="s">
        <v>1848</v>
      </c>
      <c r="DK163" s="62" t="s">
        <v>1848</v>
      </c>
      <c r="DL163" s="62" t="s">
        <v>3514</v>
      </c>
      <c r="DM163" s="62"/>
      <c r="DN163" s="62" t="s">
        <v>3514</v>
      </c>
      <c r="DO163" s="62" t="s">
        <v>3775</v>
      </c>
      <c r="DP163" s="62" t="s">
        <v>3775</v>
      </c>
      <c r="DQ163" s="62" t="s">
        <v>3146</v>
      </c>
      <c r="DR163" s="62"/>
      <c r="DS163" s="62"/>
      <c r="DT163" s="62"/>
      <c r="DU163" s="62"/>
      <c r="DV163" s="62" t="s">
        <v>1009</v>
      </c>
      <c r="DW163" s="62" t="s">
        <v>1009</v>
      </c>
      <c r="DX163" s="62" t="s">
        <v>1009</v>
      </c>
      <c r="DY163" s="62" t="s">
        <v>1009</v>
      </c>
      <c r="DZ163" s="62" t="s">
        <v>1009</v>
      </c>
      <c r="EA163" s="62" t="s">
        <v>1009</v>
      </c>
      <c r="EB163" s="62" t="s">
        <v>1009</v>
      </c>
      <c r="EC163" s="62" t="s">
        <v>1009</v>
      </c>
      <c r="ED163" s="62" t="s">
        <v>1009</v>
      </c>
      <c r="EE163" s="62" t="s">
        <v>1009</v>
      </c>
      <c r="EF163" s="62" t="s">
        <v>1009</v>
      </c>
      <c r="EG163" s="62" t="s">
        <v>1009</v>
      </c>
      <c r="EH163" s="62" t="s">
        <v>6063</v>
      </c>
      <c r="EI163" s="62" t="s">
        <v>6063</v>
      </c>
      <c r="EJ163" s="62" t="s">
        <v>6063</v>
      </c>
      <c r="EK163" s="62" t="s">
        <v>6063</v>
      </c>
      <c r="EL163" s="62" t="s">
        <v>6063</v>
      </c>
      <c r="EM163" s="62" t="s">
        <v>6063</v>
      </c>
      <c r="EN163" s="62" t="s">
        <v>6063</v>
      </c>
      <c r="EO163" s="62" t="s">
        <v>6063</v>
      </c>
      <c r="EP163" s="66" t="s">
        <v>8140</v>
      </c>
      <c r="EQ163" s="66"/>
      <c r="ER163" s="66" t="s">
        <v>8140</v>
      </c>
      <c r="ES163" s="66"/>
      <c r="ET163" s="66" t="s">
        <v>3391</v>
      </c>
      <c r="EU163" s="66" t="s">
        <v>3391</v>
      </c>
      <c r="EV163" s="66" t="s">
        <v>4358</v>
      </c>
      <c r="EW163" s="66" t="s">
        <v>4358</v>
      </c>
      <c r="EX163" s="66" t="s">
        <v>4358</v>
      </c>
      <c r="EY163" s="66" t="s">
        <v>4358</v>
      </c>
      <c r="EZ163" s="62" t="s">
        <v>605</v>
      </c>
      <c r="FA163" s="62" t="s">
        <v>605</v>
      </c>
      <c r="FB163" s="62" t="s">
        <v>3699</v>
      </c>
      <c r="FC163" s="62" t="s">
        <v>3699</v>
      </c>
      <c r="FD163" s="66" t="s">
        <v>2411</v>
      </c>
      <c r="FE163" s="66" t="s">
        <v>2411</v>
      </c>
      <c r="FF163" s="66" t="s">
        <v>4461</v>
      </c>
      <c r="FG163" s="63" t="s">
        <v>3601</v>
      </c>
      <c r="FH163" s="62"/>
      <c r="FI163" s="63" t="s">
        <v>3636</v>
      </c>
      <c r="FJ163" s="62" t="s">
        <v>457</v>
      </c>
      <c r="FK163" s="62" t="s">
        <v>490</v>
      </c>
      <c r="FL163" s="63"/>
      <c r="FM163" s="63" t="s">
        <v>1146</v>
      </c>
      <c r="FN163" s="63" t="s">
        <v>1146</v>
      </c>
      <c r="FO163" s="63" t="s">
        <v>1146</v>
      </c>
      <c r="FP163" s="63" t="s">
        <v>1146</v>
      </c>
      <c r="FQ163" s="63" t="s">
        <v>1146</v>
      </c>
      <c r="FR163" s="63" t="s">
        <v>1146</v>
      </c>
      <c r="FS163" s="63" t="s">
        <v>4003</v>
      </c>
      <c r="FT163" s="63" t="s">
        <v>2608</v>
      </c>
      <c r="FU163" s="63" t="s">
        <v>2608</v>
      </c>
      <c r="FV163" s="63" t="s">
        <v>2608</v>
      </c>
      <c r="FW163" s="62"/>
      <c r="FX163" s="62" t="s">
        <v>1502</v>
      </c>
      <c r="FY163" s="62" t="s">
        <v>1502</v>
      </c>
      <c r="FZ163" s="62" t="s">
        <v>2724</v>
      </c>
      <c r="GA163" s="62" t="s">
        <v>1317</v>
      </c>
      <c r="GB163" s="62" t="s">
        <v>1087</v>
      </c>
      <c r="GC163" s="62" t="s">
        <v>1087</v>
      </c>
      <c r="GD163" s="62" t="s">
        <v>2811</v>
      </c>
      <c r="GE163" s="62" t="s">
        <v>2811</v>
      </c>
      <c r="GF163" s="62" t="s">
        <v>2811</v>
      </c>
      <c r="GG163" s="62" t="s">
        <v>2811</v>
      </c>
      <c r="GH163" s="62" t="s">
        <v>5192</v>
      </c>
      <c r="GI163" s="62" t="s">
        <v>5192</v>
      </c>
      <c r="GJ163" s="62"/>
      <c r="GK163" s="62"/>
      <c r="GL163" s="62" t="s">
        <v>1367</v>
      </c>
      <c r="GM163" s="62" t="s">
        <v>1367</v>
      </c>
      <c r="GN163" s="62" t="s">
        <v>1367</v>
      </c>
      <c r="GO163" s="62"/>
      <c r="GP163" s="62" t="s">
        <v>1647</v>
      </c>
      <c r="GQ163" s="62" t="s">
        <v>1279</v>
      </c>
      <c r="GR163" s="62"/>
      <c r="GS163" s="62"/>
      <c r="GT163" s="62" t="s">
        <v>1146</v>
      </c>
      <c r="GU163" s="62" t="s">
        <v>1146</v>
      </c>
      <c r="GV163" s="62" t="s">
        <v>1146</v>
      </c>
      <c r="GW163" s="62" t="s">
        <v>1146</v>
      </c>
      <c r="GX163" s="62" t="s">
        <v>3458</v>
      </c>
      <c r="GY163" s="62" t="s">
        <v>3458</v>
      </c>
      <c r="GZ163" s="62" t="s">
        <v>25</v>
      </c>
      <c r="HA163" s="67"/>
      <c r="HB163" s="67"/>
      <c r="HC163" s="62" t="s">
        <v>1146</v>
      </c>
      <c r="HD163" s="62" t="s">
        <v>1146</v>
      </c>
      <c r="HE163" s="62" t="s">
        <v>1146</v>
      </c>
      <c r="HF163" s="62" t="s">
        <v>1146</v>
      </c>
      <c r="HG163" s="62" t="s">
        <v>5936</v>
      </c>
      <c r="HH163" s="62" t="s">
        <v>5936</v>
      </c>
      <c r="HI163" s="62" t="s">
        <v>2548</v>
      </c>
      <c r="HJ163" s="62" t="s">
        <v>3207</v>
      </c>
      <c r="HK163" s="62" t="s">
        <v>530</v>
      </c>
      <c r="HL163" s="62" t="s">
        <v>530</v>
      </c>
      <c r="HM163" s="62" t="s">
        <v>3317</v>
      </c>
    </row>
    <row r="164" spans="1:221" s="229" customFormat="1" ht="22.5" customHeight="1">
      <c r="A164" s="225" t="s">
        <v>7399</v>
      </c>
      <c r="B164" s="225"/>
      <c r="C164" s="78" t="s">
        <v>67</v>
      </c>
      <c r="D164" s="77" t="s">
        <v>67</v>
      </c>
      <c r="E164" s="174" t="s">
        <v>67</v>
      </c>
      <c r="F164" s="176" t="s">
        <v>6239</v>
      </c>
      <c r="G164" s="176" t="s">
        <v>6239</v>
      </c>
      <c r="H164" s="77" t="s">
        <v>67</v>
      </c>
      <c r="I164" s="176" t="s">
        <v>67</v>
      </c>
      <c r="J164" s="78" t="s">
        <v>131</v>
      </c>
      <c r="K164" s="77" t="s">
        <v>67</v>
      </c>
      <c r="L164" s="176" t="s">
        <v>67</v>
      </c>
      <c r="M164" s="77" t="s">
        <v>67</v>
      </c>
      <c r="N164" s="176" t="s">
        <v>67</v>
      </c>
      <c r="O164" s="77" t="s">
        <v>67</v>
      </c>
      <c r="P164" s="78" t="s">
        <v>67</v>
      </c>
      <c r="Q164" s="78" t="s">
        <v>690</v>
      </c>
      <c r="R164" s="78" t="s">
        <v>67</v>
      </c>
      <c r="S164" s="78" t="s">
        <v>67</v>
      </c>
      <c r="T164" s="78" t="s">
        <v>67</v>
      </c>
      <c r="U164" s="174" t="s">
        <v>67</v>
      </c>
      <c r="V164" s="78" t="s">
        <v>67</v>
      </c>
      <c r="W164" s="174" t="s">
        <v>67</v>
      </c>
      <c r="X164" s="78" t="s">
        <v>67</v>
      </c>
      <c r="Y164" s="174" t="s">
        <v>67</v>
      </c>
      <c r="Z164" s="78" t="s">
        <v>1752</v>
      </c>
      <c r="AA164" s="78" t="s">
        <v>1721</v>
      </c>
      <c r="AB164" s="78" t="s">
        <v>1770</v>
      </c>
      <c r="AC164" s="77" t="s">
        <v>67</v>
      </c>
      <c r="AD164" s="77" t="s">
        <v>67</v>
      </c>
      <c r="AE164" s="77" t="s">
        <v>67</v>
      </c>
      <c r="AF164" s="78" t="s">
        <v>67</v>
      </c>
      <c r="AG164" s="78" t="s">
        <v>67</v>
      </c>
      <c r="AH164" s="78" t="s">
        <v>67</v>
      </c>
      <c r="AI164" s="77" t="s">
        <v>67</v>
      </c>
      <c r="AJ164" s="174" t="s">
        <v>1770</v>
      </c>
      <c r="AK164" s="78" t="s">
        <v>1770</v>
      </c>
      <c r="AL164" s="176" t="s">
        <v>6239</v>
      </c>
      <c r="AM164" s="78" t="s">
        <v>84</v>
      </c>
      <c r="AN164" s="77" t="s">
        <v>25</v>
      </c>
      <c r="AO164" s="174" t="s">
        <v>67</v>
      </c>
      <c r="AP164" s="78" t="s">
        <v>84</v>
      </c>
      <c r="AQ164" s="78" t="s">
        <v>84</v>
      </c>
      <c r="AR164" s="174" t="s">
        <v>67</v>
      </c>
      <c r="AS164" s="78" t="s">
        <v>67</v>
      </c>
      <c r="AT164" s="78" t="s">
        <v>67</v>
      </c>
      <c r="AU164" s="77" t="s">
        <v>1252</v>
      </c>
      <c r="AV164" s="77" t="s">
        <v>3349</v>
      </c>
      <c r="AW164" s="176" t="s">
        <v>67</v>
      </c>
      <c r="AX164" s="176" t="s">
        <v>7084</v>
      </c>
      <c r="AY164" s="77" t="s">
        <v>1252</v>
      </c>
      <c r="AZ164" s="77" t="s">
        <v>1252</v>
      </c>
      <c r="BA164" s="78" t="s">
        <v>1208</v>
      </c>
      <c r="BB164" s="77" t="s">
        <v>1252</v>
      </c>
      <c r="BC164" s="77" t="s">
        <v>1252</v>
      </c>
      <c r="BD164" s="78" t="s">
        <v>1208</v>
      </c>
      <c r="BE164" s="78" t="s">
        <v>156</v>
      </c>
      <c r="BF164" s="78" t="s">
        <v>25</v>
      </c>
      <c r="BG164" s="174" t="s">
        <v>67</v>
      </c>
      <c r="BH164" s="78" t="s">
        <v>156</v>
      </c>
      <c r="BI164" s="77" t="s">
        <v>2048</v>
      </c>
      <c r="BJ164" s="77" t="s">
        <v>2048</v>
      </c>
      <c r="BK164" s="78" t="s">
        <v>67</v>
      </c>
      <c r="BL164" s="78" t="s">
        <v>67</v>
      </c>
      <c r="BM164" s="174" t="s">
        <v>67</v>
      </c>
      <c r="BN164" s="78" t="s">
        <v>156</v>
      </c>
      <c r="BO164" s="174" t="s">
        <v>67</v>
      </c>
      <c r="BP164" s="77" t="s">
        <v>2048</v>
      </c>
      <c r="BQ164" s="77" t="s">
        <v>2048</v>
      </c>
      <c r="BR164" s="78" t="s">
        <v>67</v>
      </c>
      <c r="BS164" s="78" t="s">
        <v>67</v>
      </c>
      <c r="BT164" s="77" t="s">
        <v>2048</v>
      </c>
      <c r="BU164" s="77" t="s">
        <v>2048</v>
      </c>
      <c r="BV164" s="78" t="s">
        <v>67</v>
      </c>
      <c r="BW164" s="78" t="s">
        <v>67</v>
      </c>
      <c r="BX164" s="174" t="s">
        <v>67</v>
      </c>
      <c r="BY164" s="78" t="s">
        <v>67</v>
      </c>
      <c r="BZ164" s="78" t="s">
        <v>67</v>
      </c>
      <c r="CA164" s="174" t="s">
        <v>67</v>
      </c>
      <c r="CB164" s="78" t="s">
        <v>67</v>
      </c>
      <c r="CC164" s="174" t="s">
        <v>67</v>
      </c>
      <c r="CD164" s="78" t="s">
        <v>67</v>
      </c>
      <c r="CE164" s="78" t="s">
        <v>67</v>
      </c>
      <c r="CF164" s="227" t="s">
        <v>67</v>
      </c>
      <c r="CG164" s="227" t="s">
        <v>67</v>
      </c>
      <c r="CH164" s="227" t="s">
        <v>67</v>
      </c>
      <c r="CI164" s="230" t="s">
        <v>67</v>
      </c>
      <c r="CJ164" s="228" t="s">
        <v>240</v>
      </c>
      <c r="CK164" s="227" t="s">
        <v>67</v>
      </c>
      <c r="CL164" s="227" t="s">
        <v>67</v>
      </c>
      <c r="CM164" s="227" t="s">
        <v>67</v>
      </c>
      <c r="CN164" s="47" t="s">
        <v>67</v>
      </c>
      <c r="CO164" s="47" t="s">
        <v>67</v>
      </c>
      <c r="CP164" s="228" t="s">
        <v>67</v>
      </c>
      <c r="CQ164" s="228" t="s">
        <v>67</v>
      </c>
      <c r="CR164" s="228" t="s">
        <v>67</v>
      </c>
      <c r="CS164" s="227" t="s">
        <v>67</v>
      </c>
      <c r="CT164" s="227" t="s">
        <v>67</v>
      </c>
      <c r="CU164" s="227" t="s">
        <v>67</v>
      </c>
      <c r="CV164" s="227" t="s">
        <v>67</v>
      </c>
      <c r="CW164" s="227" t="s">
        <v>67</v>
      </c>
      <c r="CX164" s="227" t="s">
        <v>67</v>
      </c>
      <c r="CY164" s="227" t="s">
        <v>67</v>
      </c>
      <c r="CZ164" s="227" t="s">
        <v>67</v>
      </c>
      <c r="DA164" s="77" t="s">
        <v>67</v>
      </c>
      <c r="DB164" s="78" t="s">
        <v>67</v>
      </c>
      <c r="DC164" s="77" t="s">
        <v>67</v>
      </c>
      <c r="DD164" s="78" t="s">
        <v>67</v>
      </c>
      <c r="DE164" s="77" t="s">
        <v>67</v>
      </c>
      <c r="DF164" s="77" t="s">
        <v>67</v>
      </c>
      <c r="DG164" s="77" t="s">
        <v>67</v>
      </c>
      <c r="DH164" s="77" t="s">
        <v>67</v>
      </c>
      <c r="DI164" s="77" t="s">
        <v>1688</v>
      </c>
      <c r="DJ164" s="77" t="s">
        <v>1688</v>
      </c>
      <c r="DK164" s="77" t="s">
        <v>1688</v>
      </c>
      <c r="DL164" s="77" t="s">
        <v>67</v>
      </c>
      <c r="DM164" s="77" t="s">
        <v>67</v>
      </c>
      <c r="DN164" s="77" t="s">
        <v>67</v>
      </c>
      <c r="DO164" s="77" t="s">
        <v>25</v>
      </c>
      <c r="DP164" s="77" t="s">
        <v>67</v>
      </c>
      <c r="DQ164" s="78" t="s">
        <v>67</v>
      </c>
      <c r="DR164" s="78" t="s">
        <v>67</v>
      </c>
      <c r="DS164" s="78" t="s">
        <v>67</v>
      </c>
      <c r="DT164" s="78" t="s">
        <v>67</v>
      </c>
      <c r="DU164" s="78" t="s">
        <v>67</v>
      </c>
      <c r="DV164" s="77" t="s">
        <v>67</v>
      </c>
      <c r="DW164" s="77" t="s">
        <v>67</v>
      </c>
      <c r="DX164" s="77" t="s">
        <v>67</v>
      </c>
      <c r="DY164" s="77" t="s">
        <v>67</v>
      </c>
      <c r="DZ164" s="77" t="s">
        <v>67</v>
      </c>
      <c r="EA164" s="77" t="s">
        <v>67</v>
      </c>
      <c r="EB164" s="77" t="s">
        <v>67</v>
      </c>
      <c r="EC164" s="77" t="s">
        <v>67</v>
      </c>
      <c r="ED164" s="77" t="s">
        <v>67</v>
      </c>
      <c r="EE164" s="77" t="s">
        <v>67</v>
      </c>
      <c r="EF164" s="77" t="s">
        <v>67</v>
      </c>
      <c r="EG164" s="77" t="s">
        <v>67</v>
      </c>
      <c r="EH164" s="77" t="s">
        <v>67</v>
      </c>
      <c r="EI164" s="77" t="s">
        <v>67</v>
      </c>
      <c r="EJ164" s="77" t="s">
        <v>67</v>
      </c>
      <c r="EK164" s="77" t="s">
        <v>67</v>
      </c>
      <c r="EL164" s="176" t="s">
        <v>67</v>
      </c>
      <c r="EM164" s="176" t="s">
        <v>67</v>
      </c>
      <c r="EN164" s="176" t="s">
        <v>67</v>
      </c>
      <c r="EO164" s="176" t="s">
        <v>67</v>
      </c>
      <c r="EP164" s="47" t="s">
        <v>67</v>
      </c>
      <c r="EQ164" s="78" t="s">
        <v>67</v>
      </c>
      <c r="ER164" s="47" t="s">
        <v>67</v>
      </c>
      <c r="ES164" s="77" t="s">
        <v>67</v>
      </c>
      <c r="ET164" s="77" t="s">
        <v>67</v>
      </c>
      <c r="EU164" s="77" t="s">
        <v>67</v>
      </c>
      <c r="EV164" s="78" t="s">
        <v>67</v>
      </c>
      <c r="EW164" s="77" t="s">
        <v>67</v>
      </c>
      <c r="EX164" s="77" t="s">
        <v>67</v>
      </c>
      <c r="EY164" s="77" t="s">
        <v>67</v>
      </c>
      <c r="EZ164" s="77" t="s">
        <v>67</v>
      </c>
      <c r="FA164" s="77" t="s">
        <v>67</v>
      </c>
      <c r="FB164" s="77" t="s">
        <v>67</v>
      </c>
      <c r="FC164" s="77" t="s">
        <v>67</v>
      </c>
      <c r="FD164" s="78" t="s">
        <v>67</v>
      </c>
      <c r="FE164" s="78" t="s">
        <v>67</v>
      </c>
      <c r="FF164" s="78" t="s">
        <v>67</v>
      </c>
      <c r="FG164" s="77" t="s">
        <v>25</v>
      </c>
      <c r="FH164" s="78" t="s">
        <v>67</v>
      </c>
      <c r="FI164" s="78" t="s">
        <v>67</v>
      </c>
      <c r="FJ164" s="77" t="s">
        <v>67</v>
      </c>
      <c r="FK164" s="78" t="s">
        <v>67</v>
      </c>
      <c r="FL164" s="78" t="s">
        <v>67</v>
      </c>
      <c r="FM164" s="78" t="s">
        <v>67</v>
      </c>
      <c r="FN164" s="42" t="s">
        <v>67</v>
      </c>
      <c r="FO164" s="174" t="s">
        <v>67</v>
      </c>
      <c r="FP164" s="174" t="s">
        <v>67</v>
      </c>
      <c r="FQ164" s="174" t="s">
        <v>67</v>
      </c>
      <c r="FR164" s="174" t="s">
        <v>67</v>
      </c>
      <c r="FS164" s="78" t="s">
        <v>3962</v>
      </c>
      <c r="FT164" s="78" t="s">
        <v>67</v>
      </c>
      <c r="FU164" s="78" t="s">
        <v>67</v>
      </c>
      <c r="FV164" s="78" t="s">
        <v>67</v>
      </c>
      <c r="FW164" s="78" t="s">
        <v>67</v>
      </c>
      <c r="FX164" s="78" t="s">
        <v>67</v>
      </c>
      <c r="FY164" s="78" t="s">
        <v>67</v>
      </c>
      <c r="FZ164" s="78" t="s">
        <v>67</v>
      </c>
      <c r="GA164" s="77" t="s">
        <v>25</v>
      </c>
      <c r="GB164" s="77" t="s">
        <v>67</v>
      </c>
      <c r="GC164" s="78" t="s">
        <v>1088</v>
      </c>
      <c r="GD164" s="78" t="s">
        <v>1770</v>
      </c>
      <c r="GE164" s="78" t="s">
        <v>1770</v>
      </c>
      <c r="GF164" s="78" t="s">
        <v>1770</v>
      </c>
      <c r="GG164" s="78" t="s">
        <v>1770</v>
      </c>
      <c r="GH164" s="78" t="s">
        <v>1770</v>
      </c>
      <c r="GI164" s="78" t="s">
        <v>1770</v>
      </c>
      <c r="GJ164" s="77" t="s">
        <v>329</v>
      </c>
      <c r="GK164" s="77" t="s">
        <v>329</v>
      </c>
      <c r="GL164" s="77" t="s">
        <v>2912</v>
      </c>
      <c r="GM164" s="77" t="s">
        <v>2912</v>
      </c>
      <c r="GN164" s="77" t="s">
        <v>2912</v>
      </c>
      <c r="GO164" s="77" t="s">
        <v>131</v>
      </c>
      <c r="GP164" s="77" t="s">
        <v>2876</v>
      </c>
      <c r="GQ164" s="77" t="s">
        <v>67</v>
      </c>
      <c r="GR164" s="78" t="s">
        <v>67</v>
      </c>
      <c r="GS164" s="78" t="s">
        <v>67</v>
      </c>
      <c r="GT164" s="77" t="s">
        <v>67</v>
      </c>
      <c r="GU164" s="77" t="s">
        <v>67</v>
      </c>
      <c r="GV164" s="77" t="s">
        <v>67</v>
      </c>
      <c r="GW164" s="77" t="s">
        <v>67</v>
      </c>
      <c r="GX164" s="78" t="s">
        <v>67</v>
      </c>
      <c r="GY164" s="78" t="s">
        <v>67</v>
      </c>
      <c r="GZ164" s="78" t="s">
        <v>25</v>
      </c>
      <c r="HA164" s="78" t="s">
        <v>67</v>
      </c>
      <c r="HB164" s="78" t="s">
        <v>67</v>
      </c>
      <c r="HC164" s="77" t="s">
        <v>67</v>
      </c>
      <c r="HD164" s="77" t="s">
        <v>67</v>
      </c>
      <c r="HE164" s="77" t="s">
        <v>67</v>
      </c>
      <c r="HF164" s="77" t="s">
        <v>67</v>
      </c>
      <c r="HG164" s="174" t="s">
        <v>67</v>
      </c>
      <c r="HH164" s="174" t="s">
        <v>67</v>
      </c>
      <c r="HI164" s="77" t="s">
        <v>1252</v>
      </c>
      <c r="HJ164" s="77" t="s">
        <v>2912</v>
      </c>
      <c r="HK164" s="77" t="s">
        <v>532</v>
      </c>
      <c r="HL164" s="77" t="s">
        <v>131</v>
      </c>
      <c r="HM164" s="77" t="s">
        <v>67</v>
      </c>
    </row>
    <row r="165" spans="1:221" ht="11.25" customHeight="1">
      <c r="A165" s="86" t="s">
        <v>435</v>
      </c>
      <c r="B165" s="86"/>
      <c r="C165" s="62" t="s">
        <v>5551</v>
      </c>
      <c r="D165" s="62" t="s">
        <v>5552</v>
      </c>
      <c r="E165" s="62" t="s">
        <v>6177</v>
      </c>
      <c r="F165" s="62" t="s">
        <v>6238</v>
      </c>
      <c r="G165" s="62" t="s">
        <v>6238</v>
      </c>
      <c r="H165" s="62" t="s">
        <v>5552</v>
      </c>
      <c r="I165" s="62" t="s">
        <v>6368</v>
      </c>
      <c r="J165" s="62"/>
      <c r="K165" s="62" t="s">
        <v>1620</v>
      </c>
      <c r="L165" s="62" t="s">
        <v>6368</v>
      </c>
      <c r="M165" s="62" t="s">
        <v>1620</v>
      </c>
      <c r="N165" s="62" t="s">
        <v>6368</v>
      </c>
      <c r="O165" s="62" t="s">
        <v>1620</v>
      </c>
      <c r="P165" s="63"/>
      <c r="Q165" s="63" t="s">
        <v>689</v>
      </c>
      <c r="R165" s="63"/>
      <c r="S165" s="63" t="s">
        <v>736</v>
      </c>
      <c r="T165" s="63" t="s">
        <v>4846</v>
      </c>
      <c r="U165" s="63" t="s">
        <v>4846</v>
      </c>
      <c r="V165" s="63" t="s">
        <v>4772</v>
      </c>
      <c r="W165" s="63" t="s">
        <v>4772</v>
      </c>
      <c r="X165" s="63" t="s">
        <v>4702</v>
      </c>
      <c r="Y165" s="63" t="s">
        <v>4702</v>
      </c>
      <c r="Z165" s="63" t="s">
        <v>1720</v>
      </c>
      <c r="AA165" s="63" t="s">
        <v>1720</v>
      </c>
      <c r="AB165" s="63" t="s">
        <v>1720</v>
      </c>
      <c r="AC165" s="63" t="s">
        <v>2333</v>
      </c>
      <c r="AD165" s="63" t="s">
        <v>2333</v>
      </c>
      <c r="AE165" s="63" t="s">
        <v>2333</v>
      </c>
      <c r="AF165" s="63"/>
      <c r="AG165" s="63"/>
      <c r="AH165" s="63"/>
      <c r="AI165" s="200"/>
      <c r="AJ165" s="63" t="s">
        <v>3922</v>
      </c>
      <c r="AK165" s="63" t="s">
        <v>3922</v>
      </c>
      <c r="AL165" s="62" t="s">
        <v>6238</v>
      </c>
      <c r="AM165" s="63" t="s">
        <v>5289</v>
      </c>
      <c r="AN165" s="200"/>
      <c r="AO165" s="63" t="s">
        <v>6918</v>
      </c>
      <c r="AP165" s="63" t="s">
        <v>5289</v>
      </c>
      <c r="AQ165" s="63" t="s">
        <v>5422</v>
      </c>
      <c r="AR165" s="63" t="s">
        <v>7017</v>
      </c>
      <c r="AS165" s="63"/>
      <c r="AT165" s="63"/>
      <c r="AU165" s="63" t="s">
        <v>1517</v>
      </c>
      <c r="AV165" s="63" t="s">
        <v>1766</v>
      </c>
      <c r="AW165" s="63" t="s">
        <v>1253</v>
      </c>
      <c r="AX165" s="63" t="s">
        <v>7085</v>
      </c>
      <c r="AY165" s="63" t="s">
        <v>1253</v>
      </c>
      <c r="AZ165" s="63" t="s">
        <v>1253</v>
      </c>
      <c r="BA165" s="63" t="s">
        <v>1221</v>
      </c>
      <c r="BB165" s="63" t="s">
        <v>3734</v>
      </c>
      <c r="BC165" s="63" t="s">
        <v>3734</v>
      </c>
      <c r="BD165" s="63" t="s">
        <v>1221</v>
      </c>
      <c r="BE165" s="62"/>
      <c r="BF165" s="62" t="s">
        <v>25</v>
      </c>
      <c r="BG165" s="63" t="s">
        <v>4299</v>
      </c>
      <c r="BH165" s="62"/>
      <c r="BI165" s="62" t="s">
        <v>808</v>
      </c>
      <c r="BJ165" s="62" t="s">
        <v>808</v>
      </c>
      <c r="BK165" s="62" t="s">
        <v>4299</v>
      </c>
      <c r="BL165" s="63" t="s">
        <v>4299</v>
      </c>
      <c r="BM165" s="63" t="s">
        <v>4299</v>
      </c>
      <c r="BN165" s="62"/>
      <c r="BO165" s="63" t="s">
        <v>4299</v>
      </c>
      <c r="BP165" s="62" t="s">
        <v>857</v>
      </c>
      <c r="BQ165" s="62" t="s">
        <v>857</v>
      </c>
      <c r="BR165" s="62" t="s">
        <v>4299</v>
      </c>
      <c r="BS165" s="63" t="s">
        <v>4299</v>
      </c>
      <c r="BT165" s="62" t="s">
        <v>912</v>
      </c>
      <c r="BU165" s="62" t="s">
        <v>912</v>
      </c>
      <c r="BV165" s="62" t="s">
        <v>4299</v>
      </c>
      <c r="BW165" s="63" t="s">
        <v>4299</v>
      </c>
      <c r="BX165" s="63" t="s">
        <v>7263</v>
      </c>
      <c r="BY165" s="63" t="s">
        <v>4051</v>
      </c>
      <c r="BZ165" s="63" t="s">
        <v>4051</v>
      </c>
      <c r="CA165" s="63" t="s">
        <v>7263</v>
      </c>
      <c r="CB165" s="63" t="s">
        <v>4051</v>
      </c>
      <c r="CC165" s="63" t="s">
        <v>7263</v>
      </c>
      <c r="CD165" s="63" t="s">
        <v>4115</v>
      </c>
      <c r="CE165" s="62"/>
      <c r="CF165" s="64" t="s">
        <v>5107</v>
      </c>
      <c r="CG165" s="64" t="s">
        <v>5107</v>
      </c>
      <c r="CH165" s="64"/>
      <c r="CI165" s="64"/>
      <c r="CJ165" s="64"/>
      <c r="CK165" s="64" t="s">
        <v>4997</v>
      </c>
      <c r="CL165" s="64" t="s">
        <v>4997</v>
      </c>
      <c r="CM165" s="64" t="s">
        <v>4997</v>
      </c>
      <c r="CN165" s="63" t="s">
        <v>8056</v>
      </c>
      <c r="CO165" s="63" t="s">
        <v>8056</v>
      </c>
      <c r="CP165" s="64" t="s">
        <v>701</v>
      </c>
      <c r="CQ165" s="64" t="s">
        <v>701</v>
      </c>
      <c r="CR165" s="64" t="s">
        <v>701</v>
      </c>
      <c r="CS165" s="64"/>
      <c r="CT165" s="64" t="s">
        <v>951</v>
      </c>
      <c r="CU165" s="64" t="s">
        <v>951</v>
      </c>
      <c r="CV165" s="64" t="s">
        <v>3845</v>
      </c>
      <c r="CW165" s="65"/>
      <c r="CX165" s="64" t="s">
        <v>951</v>
      </c>
      <c r="CY165" s="64" t="s">
        <v>951</v>
      </c>
      <c r="CZ165" s="64" t="s">
        <v>3845</v>
      </c>
      <c r="DA165" s="62" t="s">
        <v>1445</v>
      </c>
      <c r="DB165" s="62"/>
      <c r="DC165" s="62" t="s">
        <v>1445</v>
      </c>
      <c r="DD165" s="62"/>
      <c r="DE165" s="62" t="s">
        <v>1445</v>
      </c>
      <c r="DF165" s="62" t="s">
        <v>1445</v>
      </c>
      <c r="DG165" s="62" t="s">
        <v>1445</v>
      </c>
      <c r="DH165" s="62" t="s">
        <v>1445</v>
      </c>
      <c r="DI165" s="62" t="s">
        <v>1828</v>
      </c>
      <c r="DJ165" s="62" t="s">
        <v>1828</v>
      </c>
      <c r="DK165" s="62" t="s">
        <v>1828</v>
      </c>
      <c r="DL165" s="62" t="s">
        <v>3514</v>
      </c>
      <c r="DM165" s="62" t="s">
        <v>2192</v>
      </c>
      <c r="DN165" s="62" t="s">
        <v>3514</v>
      </c>
      <c r="DO165" s="62" t="s">
        <v>3777</v>
      </c>
      <c r="DP165" s="62" t="s">
        <v>3777</v>
      </c>
      <c r="DQ165" s="62" t="s">
        <v>3146</v>
      </c>
      <c r="DR165" s="62"/>
      <c r="DS165" s="62"/>
      <c r="DT165" s="62"/>
      <c r="DU165" s="62"/>
      <c r="DV165" s="62" t="s">
        <v>1009</v>
      </c>
      <c r="DW165" s="62" t="s">
        <v>1009</v>
      </c>
      <c r="DX165" s="62" t="s">
        <v>1009</v>
      </c>
      <c r="DY165" s="62" t="s">
        <v>1009</v>
      </c>
      <c r="DZ165" s="62" t="s">
        <v>1009</v>
      </c>
      <c r="EA165" s="62" t="s">
        <v>1009</v>
      </c>
      <c r="EB165" s="62" t="s">
        <v>1009</v>
      </c>
      <c r="EC165" s="62" t="s">
        <v>1009</v>
      </c>
      <c r="ED165" s="62" t="s">
        <v>1009</v>
      </c>
      <c r="EE165" s="62" t="s">
        <v>1009</v>
      </c>
      <c r="EF165" s="62" t="s">
        <v>1009</v>
      </c>
      <c r="EG165" s="62" t="s">
        <v>1009</v>
      </c>
      <c r="EH165" s="62" t="s">
        <v>6063</v>
      </c>
      <c r="EI165" s="62" t="s">
        <v>6063</v>
      </c>
      <c r="EJ165" s="62" t="s">
        <v>6063</v>
      </c>
      <c r="EK165" s="62" t="s">
        <v>6063</v>
      </c>
      <c r="EL165" s="62" t="s">
        <v>6063</v>
      </c>
      <c r="EM165" s="62" t="s">
        <v>6063</v>
      </c>
      <c r="EN165" s="62" t="s">
        <v>6063</v>
      </c>
      <c r="EO165" s="62" t="s">
        <v>6063</v>
      </c>
      <c r="EP165" s="66" t="s">
        <v>8141</v>
      </c>
      <c r="EQ165" s="66" t="s">
        <v>2256</v>
      </c>
      <c r="ER165" s="66" t="s">
        <v>8141</v>
      </c>
      <c r="ES165" s="66" t="s">
        <v>2256</v>
      </c>
      <c r="ET165" s="66" t="s">
        <v>2256</v>
      </c>
      <c r="EU165" s="66" t="s">
        <v>2256</v>
      </c>
      <c r="EV165" s="66" t="s">
        <v>4386</v>
      </c>
      <c r="EW165" s="66" t="s">
        <v>4386</v>
      </c>
      <c r="EX165" s="66" t="s">
        <v>4386</v>
      </c>
      <c r="EY165" s="66" t="s">
        <v>4386</v>
      </c>
      <c r="EZ165" s="62" t="s">
        <v>605</v>
      </c>
      <c r="FA165" s="62" t="s">
        <v>605</v>
      </c>
      <c r="FB165" s="62" t="s">
        <v>3699</v>
      </c>
      <c r="FC165" s="62" t="s">
        <v>3699</v>
      </c>
      <c r="FD165" s="66" t="s">
        <v>2412</v>
      </c>
      <c r="FE165" s="66" t="s">
        <v>3075</v>
      </c>
      <c r="FF165" s="66" t="s">
        <v>4461</v>
      </c>
      <c r="FG165" s="63" t="s">
        <v>25</v>
      </c>
      <c r="FH165" s="62"/>
      <c r="FI165" s="63" t="s">
        <v>3620</v>
      </c>
      <c r="FJ165" s="62" t="s">
        <v>457</v>
      </c>
      <c r="FK165" s="62" t="s">
        <v>490</v>
      </c>
      <c r="FL165" s="63"/>
      <c r="FM165" s="63" t="s">
        <v>1146</v>
      </c>
      <c r="FN165" s="63" t="s">
        <v>1146</v>
      </c>
      <c r="FO165" s="63" t="s">
        <v>1146</v>
      </c>
      <c r="FP165" s="63" t="s">
        <v>1146</v>
      </c>
      <c r="FQ165" s="63" t="s">
        <v>1146</v>
      </c>
      <c r="FR165" s="63" t="s">
        <v>1146</v>
      </c>
      <c r="FS165" s="63" t="s">
        <v>3983</v>
      </c>
      <c r="FT165" s="63" t="s">
        <v>2608</v>
      </c>
      <c r="FU165" s="63" t="s">
        <v>2608</v>
      </c>
      <c r="FV165" s="63" t="s">
        <v>2608</v>
      </c>
      <c r="FW165" s="62"/>
      <c r="FX165" s="62" t="s">
        <v>1517</v>
      </c>
      <c r="FY165" s="62" t="s">
        <v>1517</v>
      </c>
      <c r="FZ165" s="62" t="s">
        <v>2724</v>
      </c>
      <c r="GA165" s="62" t="s">
        <v>1317</v>
      </c>
      <c r="GB165" s="62" t="s">
        <v>2786</v>
      </c>
      <c r="GC165" s="62" t="s">
        <v>1087</v>
      </c>
      <c r="GD165" s="62" t="s">
        <v>2840</v>
      </c>
      <c r="GE165" s="62" t="s">
        <v>2840</v>
      </c>
      <c r="GF165" s="62" t="s">
        <v>4510</v>
      </c>
      <c r="GG165" s="62" t="s">
        <v>4510</v>
      </c>
      <c r="GH165" s="62" t="s">
        <v>5192</v>
      </c>
      <c r="GI165" s="62" t="s">
        <v>5192</v>
      </c>
      <c r="GJ165" s="62"/>
      <c r="GK165" s="62"/>
      <c r="GL165" s="62" t="s">
        <v>1367</v>
      </c>
      <c r="GM165" s="62" t="s">
        <v>1367</v>
      </c>
      <c r="GN165" s="62" t="s">
        <v>1367</v>
      </c>
      <c r="GO165" s="62"/>
      <c r="GP165" s="62" t="s">
        <v>1676</v>
      </c>
      <c r="GQ165" s="62" t="s">
        <v>1279</v>
      </c>
      <c r="GR165" s="62"/>
      <c r="GS165" s="62"/>
      <c r="GT165" s="62" t="s">
        <v>1146</v>
      </c>
      <c r="GU165" s="62" t="s">
        <v>1146</v>
      </c>
      <c r="GV165" s="62" t="s">
        <v>1146</v>
      </c>
      <c r="GW165" s="62" t="s">
        <v>1146</v>
      </c>
      <c r="GX165" s="62" t="s">
        <v>3455</v>
      </c>
      <c r="GY165" s="62" t="s">
        <v>3455</v>
      </c>
      <c r="GZ165" s="62" t="s">
        <v>25</v>
      </c>
      <c r="HA165" s="67"/>
      <c r="HB165" s="67"/>
      <c r="HC165" s="62" t="s">
        <v>1146</v>
      </c>
      <c r="HD165" s="62" t="s">
        <v>1146</v>
      </c>
      <c r="HE165" s="62" t="s">
        <v>1146</v>
      </c>
      <c r="HF165" s="62" t="s">
        <v>1146</v>
      </c>
      <c r="HG165" s="62" t="s">
        <v>5930</v>
      </c>
      <c r="HH165" s="62" t="s">
        <v>5930</v>
      </c>
      <c r="HI165" s="62" t="s">
        <v>2548</v>
      </c>
      <c r="HJ165" s="62" t="s">
        <v>2548</v>
      </c>
      <c r="HK165" s="62" t="s">
        <v>530</v>
      </c>
      <c r="HL165" s="62" t="s">
        <v>530</v>
      </c>
      <c r="HM165" s="62" t="s">
        <v>3317</v>
      </c>
    </row>
    <row r="166" spans="1:221" s="229" customFormat="1" ht="22.5" customHeight="1">
      <c r="A166" s="225" t="s">
        <v>7400</v>
      </c>
      <c r="B166" s="225"/>
      <c r="C166" s="78" t="s">
        <v>25</v>
      </c>
      <c r="D166" s="77" t="s">
        <v>5554</v>
      </c>
      <c r="E166" s="174" t="s">
        <v>25</v>
      </c>
      <c r="F166" s="176" t="s">
        <v>8142</v>
      </c>
      <c r="G166" s="176" t="s">
        <v>8142</v>
      </c>
      <c r="H166" s="77" t="s">
        <v>5554</v>
      </c>
      <c r="I166" s="176" t="s">
        <v>8143</v>
      </c>
      <c r="J166" s="78"/>
      <c r="K166" s="77" t="s">
        <v>1896</v>
      </c>
      <c r="L166" s="176" t="s">
        <v>8143</v>
      </c>
      <c r="M166" s="77" t="s">
        <v>1896</v>
      </c>
      <c r="N166" s="176" t="s">
        <v>8143</v>
      </c>
      <c r="O166" s="77" t="s">
        <v>1896</v>
      </c>
      <c r="P166" s="226"/>
      <c r="Q166" s="77" t="s">
        <v>25</v>
      </c>
      <c r="R166" s="78"/>
      <c r="S166" s="77" t="s">
        <v>67</v>
      </c>
      <c r="T166" s="77" t="s">
        <v>67</v>
      </c>
      <c r="U166" s="174" t="s">
        <v>67</v>
      </c>
      <c r="V166" s="77" t="s">
        <v>67</v>
      </c>
      <c r="W166" s="176" t="s">
        <v>67</v>
      </c>
      <c r="X166" s="77" t="s">
        <v>67</v>
      </c>
      <c r="Y166" s="176" t="s">
        <v>67</v>
      </c>
      <c r="Z166" s="78"/>
      <c r="AA166" s="78"/>
      <c r="AB166" s="78"/>
      <c r="AC166" s="77" t="s">
        <v>25</v>
      </c>
      <c r="AD166" s="77" t="s">
        <v>25</v>
      </c>
      <c r="AE166" s="77" t="s">
        <v>25</v>
      </c>
      <c r="AF166" s="77" t="s">
        <v>67</v>
      </c>
      <c r="AG166" s="77" t="s">
        <v>67</v>
      </c>
      <c r="AH166" s="77" t="s">
        <v>67</v>
      </c>
      <c r="AI166" s="77" t="s">
        <v>67</v>
      </c>
      <c r="AJ166" s="176" t="s">
        <v>25</v>
      </c>
      <c r="AK166" s="77" t="s">
        <v>25</v>
      </c>
      <c r="AL166" s="176" t="s">
        <v>6285</v>
      </c>
      <c r="AM166" s="77" t="s">
        <v>67</v>
      </c>
      <c r="AN166" s="77" t="s">
        <v>248</v>
      </c>
      <c r="AO166" s="176" t="s">
        <v>25</v>
      </c>
      <c r="AP166" s="77" t="s">
        <v>67</v>
      </c>
      <c r="AQ166" s="78" t="s">
        <v>84</v>
      </c>
      <c r="AR166" s="176" t="s">
        <v>7018</v>
      </c>
      <c r="AS166" s="77" t="s">
        <v>7018</v>
      </c>
      <c r="AT166" s="77" t="s">
        <v>7018</v>
      </c>
      <c r="AU166" s="77" t="s">
        <v>25</v>
      </c>
      <c r="AV166" s="77" t="s">
        <v>25</v>
      </c>
      <c r="AW166" s="176" t="s">
        <v>25</v>
      </c>
      <c r="AX166" s="176" t="s">
        <v>5150</v>
      </c>
      <c r="AY166" s="77" t="s">
        <v>25</v>
      </c>
      <c r="AZ166" s="77" t="s">
        <v>25</v>
      </c>
      <c r="BA166" s="77" t="s">
        <v>25</v>
      </c>
      <c r="BB166" s="77" t="s">
        <v>25</v>
      </c>
      <c r="BC166" s="77" t="s">
        <v>25</v>
      </c>
      <c r="BD166" s="77" t="s">
        <v>3735</v>
      </c>
      <c r="BE166" s="78"/>
      <c r="BF166" s="77" t="s">
        <v>25</v>
      </c>
      <c r="BG166" s="176" t="s">
        <v>67</v>
      </c>
      <c r="BH166" s="78"/>
      <c r="BI166" s="77" t="s">
        <v>2049</v>
      </c>
      <c r="BJ166" s="77" t="s">
        <v>2049</v>
      </c>
      <c r="BK166" s="77" t="s">
        <v>4301</v>
      </c>
      <c r="BL166" s="77" t="s">
        <v>4301</v>
      </c>
      <c r="BM166" s="176" t="s">
        <v>67</v>
      </c>
      <c r="BN166" s="78"/>
      <c r="BO166" s="176" t="s">
        <v>67</v>
      </c>
      <c r="BP166" s="77" t="s">
        <v>2049</v>
      </c>
      <c r="BQ166" s="77" t="s">
        <v>2049</v>
      </c>
      <c r="BR166" s="77" t="s">
        <v>4301</v>
      </c>
      <c r="BS166" s="77" t="s">
        <v>4301</v>
      </c>
      <c r="BT166" s="77" t="s">
        <v>2049</v>
      </c>
      <c r="BU166" s="77" t="s">
        <v>2049</v>
      </c>
      <c r="BV166" s="77" t="s">
        <v>4301</v>
      </c>
      <c r="BW166" s="77" t="s">
        <v>4301</v>
      </c>
      <c r="BX166" s="176" t="s">
        <v>4072</v>
      </c>
      <c r="BY166" s="77" t="s">
        <v>4072</v>
      </c>
      <c r="BZ166" s="77" t="s">
        <v>4072</v>
      </c>
      <c r="CA166" s="176" t="s">
        <v>67</v>
      </c>
      <c r="CB166" s="77" t="s">
        <v>2275</v>
      </c>
      <c r="CC166" s="176" t="s">
        <v>25</v>
      </c>
      <c r="CD166" s="77" t="s">
        <v>25</v>
      </c>
      <c r="CE166" s="78"/>
      <c r="CF166" s="77" t="s">
        <v>2100</v>
      </c>
      <c r="CG166" s="77" t="s">
        <v>2100</v>
      </c>
      <c r="CH166" s="227"/>
      <c r="CI166" s="230"/>
      <c r="CJ166" s="230"/>
      <c r="CK166" s="77" t="s">
        <v>2100</v>
      </c>
      <c r="CL166" s="77" t="s">
        <v>2100</v>
      </c>
      <c r="CM166" s="77" t="s">
        <v>2100</v>
      </c>
      <c r="CN166" s="47" t="s">
        <v>67</v>
      </c>
      <c r="CO166" s="47" t="s">
        <v>67</v>
      </c>
      <c r="CP166" s="77" t="s">
        <v>2111</v>
      </c>
      <c r="CQ166" s="77" t="s">
        <v>2111</v>
      </c>
      <c r="CR166" s="77" t="s">
        <v>2111</v>
      </c>
      <c r="CS166" s="227"/>
      <c r="CT166" s="77" t="s">
        <v>25</v>
      </c>
      <c r="CU166" s="77" t="s">
        <v>25</v>
      </c>
      <c r="CV166" s="77" t="s">
        <v>3819</v>
      </c>
      <c r="CW166" s="230"/>
      <c r="CX166" s="77" t="s">
        <v>25</v>
      </c>
      <c r="CY166" s="77" t="s">
        <v>25</v>
      </c>
      <c r="CZ166" s="77" t="s">
        <v>3819</v>
      </c>
      <c r="DA166" s="77" t="s">
        <v>2147</v>
      </c>
      <c r="DB166" s="78"/>
      <c r="DC166" s="77" t="s">
        <v>2147</v>
      </c>
      <c r="DD166" s="78"/>
      <c r="DE166" s="77" t="s">
        <v>2147</v>
      </c>
      <c r="DF166" s="77" t="s">
        <v>2147</v>
      </c>
      <c r="DG166" s="77" t="s">
        <v>2147</v>
      </c>
      <c r="DH166" s="77" t="s">
        <v>2147</v>
      </c>
      <c r="DI166" s="78"/>
      <c r="DJ166" s="78"/>
      <c r="DK166" s="78"/>
      <c r="DL166" s="77" t="s">
        <v>2200</v>
      </c>
      <c r="DM166" s="77" t="s">
        <v>2200</v>
      </c>
      <c r="DN166" s="77" t="s">
        <v>2200</v>
      </c>
      <c r="DO166" s="77" t="s">
        <v>3778</v>
      </c>
      <c r="DP166" s="77" t="s">
        <v>3778</v>
      </c>
      <c r="DQ166" s="77" t="s">
        <v>2275</v>
      </c>
      <c r="DR166" s="78"/>
      <c r="DS166" s="78"/>
      <c r="DT166" s="78"/>
      <c r="DU166" s="78"/>
      <c r="DV166" s="77" t="s">
        <v>67</v>
      </c>
      <c r="DW166" s="77" t="s">
        <v>67</v>
      </c>
      <c r="DX166" s="77" t="s">
        <v>67</v>
      </c>
      <c r="DY166" s="77" t="s">
        <v>67</v>
      </c>
      <c r="DZ166" s="77" t="s">
        <v>67</v>
      </c>
      <c r="EA166" s="77" t="s">
        <v>67</v>
      </c>
      <c r="EB166" s="77" t="s">
        <v>67</v>
      </c>
      <c r="EC166" s="77" t="s">
        <v>67</v>
      </c>
      <c r="ED166" s="77" t="s">
        <v>67</v>
      </c>
      <c r="EE166" s="77" t="s">
        <v>67</v>
      </c>
      <c r="EF166" s="77" t="s">
        <v>67</v>
      </c>
      <c r="EG166" s="77" t="s">
        <v>67</v>
      </c>
      <c r="EH166" s="77" t="s">
        <v>67</v>
      </c>
      <c r="EI166" s="77" t="s">
        <v>67</v>
      </c>
      <c r="EJ166" s="77" t="s">
        <v>67</v>
      </c>
      <c r="EK166" s="77" t="s">
        <v>67</v>
      </c>
      <c r="EL166" s="176" t="s">
        <v>67</v>
      </c>
      <c r="EM166" s="176" t="s">
        <v>67</v>
      </c>
      <c r="EN166" s="176" t="s">
        <v>67</v>
      </c>
      <c r="EO166" s="176" t="s">
        <v>67</v>
      </c>
      <c r="EP166" s="176" t="s">
        <v>8144</v>
      </c>
      <c r="EQ166" s="77" t="s">
        <v>25</v>
      </c>
      <c r="ER166" s="176" t="s">
        <v>8144</v>
      </c>
      <c r="ES166" s="77" t="s">
        <v>2257</v>
      </c>
      <c r="ET166" s="77" t="s">
        <v>25</v>
      </c>
      <c r="EU166" s="77" t="s">
        <v>2257</v>
      </c>
      <c r="EV166" s="77" t="s">
        <v>4387</v>
      </c>
      <c r="EW166" s="77" t="s">
        <v>4387</v>
      </c>
      <c r="EX166" s="77" t="s">
        <v>4387</v>
      </c>
      <c r="EY166" s="77" t="s">
        <v>4387</v>
      </c>
      <c r="EZ166" s="77" t="s">
        <v>2275</v>
      </c>
      <c r="FA166" s="77" t="s">
        <v>2275</v>
      </c>
      <c r="FB166" s="77" t="s">
        <v>2275</v>
      </c>
      <c r="FC166" s="77" t="s">
        <v>2275</v>
      </c>
      <c r="FD166" s="77" t="s">
        <v>67</v>
      </c>
      <c r="FE166" s="77" t="s">
        <v>67</v>
      </c>
      <c r="FF166" s="78" t="s">
        <v>67</v>
      </c>
      <c r="FG166" s="77" t="s">
        <v>25</v>
      </c>
      <c r="FH166" s="77"/>
      <c r="FI166" s="77" t="s">
        <v>25</v>
      </c>
      <c r="FJ166" s="78"/>
      <c r="FK166" s="77" t="s">
        <v>25</v>
      </c>
      <c r="FL166" s="78"/>
      <c r="FM166" s="77" t="s">
        <v>2275</v>
      </c>
      <c r="FN166" s="42" t="s">
        <v>2275</v>
      </c>
      <c r="FO166" s="174" t="s">
        <v>67</v>
      </c>
      <c r="FP166" s="174" t="s">
        <v>67</v>
      </c>
      <c r="FQ166" s="174" t="s">
        <v>67</v>
      </c>
      <c r="FR166" s="174" t="s">
        <v>67</v>
      </c>
      <c r="FS166" s="77" t="s">
        <v>25</v>
      </c>
      <c r="FT166" s="77" t="s">
        <v>2609</v>
      </c>
      <c r="FU166" s="77" t="s">
        <v>2609</v>
      </c>
      <c r="FV166" s="77" t="s">
        <v>2609</v>
      </c>
      <c r="FW166" s="78"/>
      <c r="FX166" s="78" t="s">
        <v>25</v>
      </c>
      <c r="FY166" s="78" t="s">
        <v>25</v>
      </c>
      <c r="FZ166" s="77" t="s">
        <v>2275</v>
      </c>
      <c r="GA166" s="78"/>
      <c r="GB166" s="77" t="s">
        <v>2275</v>
      </c>
      <c r="GC166" s="77" t="s">
        <v>25</v>
      </c>
      <c r="GD166" s="77" t="s">
        <v>25</v>
      </c>
      <c r="GE166" s="77" t="s">
        <v>25</v>
      </c>
      <c r="GF166" s="77" t="s">
        <v>25</v>
      </c>
      <c r="GG166" s="77" t="s">
        <v>25</v>
      </c>
      <c r="GH166" s="77" t="s">
        <v>67</v>
      </c>
      <c r="GI166" s="77" t="s">
        <v>67</v>
      </c>
      <c r="GJ166" s="78"/>
      <c r="GK166" s="78"/>
      <c r="GL166" s="77" t="s">
        <v>2911</v>
      </c>
      <c r="GM166" s="77" t="s">
        <v>2911</v>
      </c>
      <c r="GN166" s="77" t="s">
        <v>2911</v>
      </c>
      <c r="GO166" s="78"/>
      <c r="GP166" s="77" t="s">
        <v>2877</v>
      </c>
      <c r="GQ166" s="77" t="s">
        <v>2942</v>
      </c>
      <c r="GR166" s="78"/>
      <c r="GS166" s="78"/>
      <c r="GT166" s="77" t="s">
        <v>2275</v>
      </c>
      <c r="GU166" s="77" t="s">
        <v>2275</v>
      </c>
      <c r="GV166" s="77" t="s">
        <v>2275</v>
      </c>
      <c r="GW166" s="77" t="s">
        <v>2275</v>
      </c>
      <c r="GX166" s="77" t="s">
        <v>25</v>
      </c>
      <c r="GY166" s="77" t="s">
        <v>25</v>
      </c>
      <c r="GZ166" s="77" t="s">
        <v>67</v>
      </c>
      <c r="HA166" s="78"/>
      <c r="HB166" s="78"/>
      <c r="HC166" s="77" t="s">
        <v>2275</v>
      </c>
      <c r="HD166" s="77" t="s">
        <v>2275</v>
      </c>
      <c r="HE166" s="77" t="s">
        <v>2275</v>
      </c>
      <c r="HF166" s="77" t="s">
        <v>2275</v>
      </c>
      <c r="HG166" s="176" t="s">
        <v>67</v>
      </c>
      <c r="HH166" s="176" t="s">
        <v>67</v>
      </c>
      <c r="HI166" s="226" t="s">
        <v>25</v>
      </c>
      <c r="HJ166" s="226" t="s">
        <v>2275</v>
      </c>
      <c r="HK166" s="226"/>
      <c r="HL166" s="77" t="s">
        <v>1243</v>
      </c>
      <c r="HM166" s="77" t="s">
        <v>25</v>
      </c>
    </row>
    <row r="167" spans="1:221" ht="11.25" customHeight="1">
      <c r="A167" s="86" t="s">
        <v>435</v>
      </c>
      <c r="B167" s="86"/>
      <c r="C167" s="62" t="s">
        <v>5553</v>
      </c>
      <c r="D167" s="62" t="s">
        <v>5552</v>
      </c>
      <c r="E167" s="62" t="s">
        <v>25</v>
      </c>
      <c r="F167" s="62" t="s">
        <v>6240</v>
      </c>
      <c r="G167" s="62" t="s">
        <v>6240</v>
      </c>
      <c r="H167" s="62" t="s">
        <v>5552</v>
      </c>
      <c r="I167" s="62" t="s">
        <v>6368</v>
      </c>
      <c r="J167" s="62"/>
      <c r="K167" s="62" t="s">
        <v>1620</v>
      </c>
      <c r="L167" s="62" t="s">
        <v>6368</v>
      </c>
      <c r="M167" s="62" t="s">
        <v>1620</v>
      </c>
      <c r="N167" s="62" t="s">
        <v>6368</v>
      </c>
      <c r="O167" s="62" t="s">
        <v>1620</v>
      </c>
      <c r="P167" s="63"/>
      <c r="Q167" s="63" t="s">
        <v>25</v>
      </c>
      <c r="R167" s="63"/>
      <c r="S167" s="63" t="s">
        <v>736</v>
      </c>
      <c r="T167" s="63" t="s">
        <v>4846</v>
      </c>
      <c r="U167" s="63" t="s">
        <v>4846</v>
      </c>
      <c r="V167" s="63" t="s">
        <v>4772</v>
      </c>
      <c r="W167" s="63" t="s">
        <v>4772</v>
      </c>
      <c r="X167" s="63" t="s">
        <v>4702</v>
      </c>
      <c r="Y167" s="63" t="s">
        <v>4702</v>
      </c>
      <c r="Z167" s="63"/>
      <c r="AA167" s="63"/>
      <c r="AB167" s="63"/>
      <c r="AC167" s="63" t="s">
        <v>25</v>
      </c>
      <c r="AD167" s="63" t="s">
        <v>25</v>
      </c>
      <c r="AE167" s="63" t="s">
        <v>25</v>
      </c>
      <c r="AF167" s="63" t="s">
        <v>1962</v>
      </c>
      <c r="AG167" s="63" t="s">
        <v>1980</v>
      </c>
      <c r="AH167" s="63" t="s">
        <v>1981</v>
      </c>
      <c r="AI167" s="200"/>
      <c r="AJ167" s="63" t="s">
        <v>3921</v>
      </c>
      <c r="AK167" s="63" t="s">
        <v>3921</v>
      </c>
      <c r="AL167" s="62" t="s">
        <v>6240</v>
      </c>
      <c r="AM167" s="63" t="s">
        <v>5290</v>
      </c>
      <c r="AN167" s="63" t="s">
        <v>5851</v>
      </c>
      <c r="AO167" s="63" t="s">
        <v>25</v>
      </c>
      <c r="AP167" s="63" t="s">
        <v>5290</v>
      </c>
      <c r="AQ167" s="63" t="s">
        <v>5422</v>
      </c>
      <c r="AR167" s="63" t="s">
        <v>7017</v>
      </c>
      <c r="AS167" s="63"/>
      <c r="AT167" s="63"/>
      <c r="AU167" s="63" t="s">
        <v>25</v>
      </c>
      <c r="AV167" s="63" t="s">
        <v>25</v>
      </c>
      <c r="AW167" s="63" t="s">
        <v>25</v>
      </c>
      <c r="AX167" s="63" t="s">
        <v>5151</v>
      </c>
      <c r="AY167" s="63" t="s">
        <v>25</v>
      </c>
      <c r="AZ167" s="63" t="s">
        <v>25</v>
      </c>
      <c r="BA167" s="63" t="s">
        <v>25</v>
      </c>
      <c r="BB167" s="63" t="s">
        <v>25</v>
      </c>
      <c r="BC167" s="63" t="s">
        <v>25</v>
      </c>
      <c r="BD167" s="63" t="s">
        <v>1221</v>
      </c>
      <c r="BE167" s="62"/>
      <c r="BF167" s="63" t="s">
        <v>25</v>
      </c>
      <c r="BG167" s="63" t="s">
        <v>7129</v>
      </c>
      <c r="BH167" s="62"/>
      <c r="BI167" s="62" t="s">
        <v>808</v>
      </c>
      <c r="BJ167" s="62" t="s">
        <v>808</v>
      </c>
      <c r="BK167" s="62" t="s">
        <v>4300</v>
      </c>
      <c r="BL167" s="63" t="s">
        <v>4300</v>
      </c>
      <c r="BM167" s="63" t="s">
        <v>7129</v>
      </c>
      <c r="BN167" s="62"/>
      <c r="BO167" s="63" t="s">
        <v>7129</v>
      </c>
      <c r="BP167" s="62" t="s">
        <v>857</v>
      </c>
      <c r="BQ167" s="62" t="s">
        <v>857</v>
      </c>
      <c r="BR167" s="62" t="s">
        <v>4300</v>
      </c>
      <c r="BS167" s="63" t="s">
        <v>4300</v>
      </c>
      <c r="BT167" s="62" t="s">
        <v>912</v>
      </c>
      <c r="BU167" s="62" t="s">
        <v>912</v>
      </c>
      <c r="BV167" s="62" t="s">
        <v>4300</v>
      </c>
      <c r="BW167" s="63" t="s">
        <v>4300</v>
      </c>
      <c r="BX167" s="63" t="s">
        <v>7264</v>
      </c>
      <c r="BY167" s="63" t="s">
        <v>4056</v>
      </c>
      <c r="BZ167" s="63" t="s">
        <v>4056</v>
      </c>
      <c r="CA167" s="63" t="s">
        <v>7323</v>
      </c>
      <c r="CB167" s="63" t="s">
        <v>4056</v>
      </c>
      <c r="CC167" s="63" t="s">
        <v>25</v>
      </c>
      <c r="CD167" s="62" t="s">
        <v>25</v>
      </c>
      <c r="CE167" s="62"/>
      <c r="CF167" s="64" t="s">
        <v>5107</v>
      </c>
      <c r="CG167" s="64" t="s">
        <v>5107</v>
      </c>
      <c r="CH167" s="64"/>
      <c r="CI167" s="64"/>
      <c r="CJ167" s="64"/>
      <c r="CK167" s="64" t="s">
        <v>4998</v>
      </c>
      <c r="CL167" s="64" t="s">
        <v>4998</v>
      </c>
      <c r="CM167" s="64" t="s">
        <v>4998</v>
      </c>
      <c r="CN167" s="63" t="s">
        <v>8056</v>
      </c>
      <c r="CO167" s="63" t="s">
        <v>8056</v>
      </c>
      <c r="CP167" s="64" t="s">
        <v>701</v>
      </c>
      <c r="CQ167" s="64" t="s">
        <v>701</v>
      </c>
      <c r="CR167" s="64" t="s">
        <v>701</v>
      </c>
      <c r="CS167" s="64"/>
      <c r="CT167" s="64" t="s">
        <v>25</v>
      </c>
      <c r="CU167" s="64" t="s">
        <v>25</v>
      </c>
      <c r="CV167" s="64" t="s">
        <v>3846</v>
      </c>
      <c r="CW167" s="65"/>
      <c r="CX167" s="64" t="s">
        <v>25</v>
      </c>
      <c r="CY167" s="64" t="s">
        <v>25</v>
      </c>
      <c r="CZ167" s="64" t="s">
        <v>3846</v>
      </c>
      <c r="DA167" s="62" t="s">
        <v>1446</v>
      </c>
      <c r="DB167" s="62"/>
      <c r="DC167" s="62" t="s">
        <v>1446</v>
      </c>
      <c r="DD167" s="62"/>
      <c r="DE167" s="62" t="s">
        <v>1446</v>
      </c>
      <c r="DF167" s="62" t="s">
        <v>1446</v>
      </c>
      <c r="DG167" s="62" t="s">
        <v>1446</v>
      </c>
      <c r="DH167" s="62" t="s">
        <v>1446</v>
      </c>
      <c r="DI167" s="62"/>
      <c r="DJ167" s="62"/>
      <c r="DK167" s="62"/>
      <c r="DL167" s="62" t="s">
        <v>3514</v>
      </c>
      <c r="DM167" s="62" t="s">
        <v>2192</v>
      </c>
      <c r="DN167" s="62" t="s">
        <v>3514</v>
      </c>
      <c r="DO167" s="62" t="s">
        <v>3777</v>
      </c>
      <c r="DP167" s="62" t="s">
        <v>3777</v>
      </c>
      <c r="DQ167" s="62" t="s">
        <v>3149</v>
      </c>
      <c r="DR167" s="62"/>
      <c r="DS167" s="62"/>
      <c r="DT167" s="62"/>
      <c r="DU167" s="62"/>
      <c r="DV167" s="62" t="s">
        <v>2224</v>
      </c>
      <c r="DW167" s="62" t="s">
        <v>2224</v>
      </c>
      <c r="DX167" s="62" t="s">
        <v>2224</v>
      </c>
      <c r="DY167" s="62" t="s">
        <v>2224</v>
      </c>
      <c r="DZ167" s="62" t="s">
        <v>2224</v>
      </c>
      <c r="EA167" s="62" t="s">
        <v>2224</v>
      </c>
      <c r="EB167" s="62" t="s">
        <v>2224</v>
      </c>
      <c r="EC167" s="62" t="s">
        <v>2224</v>
      </c>
      <c r="ED167" s="62" t="s">
        <v>2224</v>
      </c>
      <c r="EE167" s="62" t="s">
        <v>2224</v>
      </c>
      <c r="EF167" s="62" t="s">
        <v>2224</v>
      </c>
      <c r="EG167" s="62" t="s">
        <v>2224</v>
      </c>
      <c r="EH167" s="62" t="s">
        <v>6064</v>
      </c>
      <c r="EI167" s="62" t="s">
        <v>6064</v>
      </c>
      <c r="EJ167" s="62" t="s">
        <v>6064</v>
      </c>
      <c r="EK167" s="62" t="s">
        <v>6064</v>
      </c>
      <c r="EL167" s="62" t="s">
        <v>6064</v>
      </c>
      <c r="EM167" s="62" t="s">
        <v>6064</v>
      </c>
      <c r="EN167" s="62" t="s">
        <v>6064</v>
      </c>
      <c r="EO167" s="62" t="s">
        <v>6064</v>
      </c>
      <c r="EP167" s="66" t="s">
        <v>8145</v>
      </c>
      <c r="EQ167" s="66" t="s">
        <v>25</v>
      </c>
      <c r="ER167" s="66" t="s">
        <v>8145</v>
      </c>
      <c r="ES167" s="66" t="s">
        <v>2252</v>
      </c>
      <c r="ET167" s="66" t="s">
        <v>25</v>
      </c>
      <c r="EU167" s="66" t="s">
        <v>3416</v>
      </c>
      <c r="EV167" s="66" t="s">
        <v>4356</v>
      </c>
      <c r="EW167" s="66" t="s">
        <v>4356</v>
      </c>
      <c r="EX167" s="66" t="s">
        <v>4356</v>
      </c>
      <c r="EY167" s="66" t="s">
        <v>4356</v>
      </c>
      <c r="EZ167" s="62" t="s">
        <v>2274</v>
      </c>
      <c r="FA167" s="62" t="s">
        <v>2274</v>
      </c>
      <c r="FB167" s="62" t="s">
        <v>3700</v>
      </c>
      <c r="FC167" s="62" t="s">
        <v>3700</v>
      </c>
      <c r="FD167" s="66" t="s">
        <v>2412</v>
      </c>
      <c r="FE167" s="66" t="s">
        <v>2412</v>
      </c>
      <c r="FF167" s="66" t="s">
        <v>4461</v>
      </c>
      <c r="FG167" s="63" t="s">
        <v>25</v>
      </c>
      <c r="FH167" s="62"/>
      <c r="FI167" s="63" t="s">
        <v>25</v>
      </c>
      <c r="FJ167" s="62"/>
      <c r="FK167" s="62" t="s">
        <v>25</v>
      </c>
      <c r="FL167" s="63"/>
      <c r="FM167" s="63" t="s">
        <v>2509</v>
      </c>
      <c r="FN167" s="63" t="s">
        <v>2509</v>
      </c>
      <c r="FO167" s="63" t="s">
        <v>2509</v>
      </c>
      <c r="FP167" s="63" t="s">
        <v>2509</v>
      </c>
      <c r="FQ167" s="63" t="s">
        <v>2509</v>
      </c>
      <c r="FR167" s="63" t="s">
        <v>2509</v>
      </c>
      <c r="FS167" s="62" t="s">
        <v>25</v>
      </c>
      <c r="FT167" s="63" t="s">
        <v>1129</v>
      </c>
      <c r="FU167" s="63" t="s">
        <v>1129</v>
      </c>
      <c r="FV167" s="63" t="s">
        <v>1129</v>
      </c>
      <c r="FW167" s="62"/>
      <c r="FX167" s="63" t="s">
        <v>25</v>
      </c>
      <c r="FY167" s="63" t="s">
        <v>25</v>
      </c>
      <c r="FZ167" s="62" t="s">
        <v>2723</v>
      </c>
      <c r="GA167" s="62"/>
      <c r="GB167" s="62" t="s">
        <v>2785</v>
      </c>
      <c r="GC167" s="62" t="s">
        <v>25</v>
      </c>
      <c r="GD167" s="62" t="s">
        <v>25</v>
      </c>
      <c r="GE167" s="62" t="s">
        <v>25</v>
      </c>
      <c r="GF167" s="62" t="s">
        <v>25</v>
      </c>
      <c r="GG167" s="62" t="s">
        <v>25</v>
      </c>
      <c r="GH167" s="62" t="s">
        <v>5192</v>
      </c>
      <c r="GI167" s="62" t="s">
        <v>5192</v>
      </c>
      <c r="GJ167" s="62"/>
      <c r="GK167" s="62"/>
      <c r="GL167" s="62" t="s">
        <v>2910</v>
      </c>
      <c r="GM167" s="62" t="s">
        <v>2910</v>
      </c>
      <c r="GN167" s="62" t="s">
        <v>2910</v>
      </c>
      <c r="GO167" s="62"/>
      <c r="GP167" s="62" t="s">
        <v>1676</v>
      </c>
      <c r="GQ167" s="62" t="s">
        <v>1279</v>
      </c>
      <c r="GR167" s="62"/>
      <c r="GS167" s="62"/>
      <c r="GT167" s="62" t="s">
        <v>2509</v>
      </c>
      <c r="GU167" s="62" t="s">
        <v>2509</v>
      </c>
      <c r="GV167" s="62" t="s">
        <v>2509</v>
      </c>
      <c r="GW167" s="62" t="s">
        <v>2509</v>
      </c>
      <c r="GX167" s="62" t="s">
        <v>3434</v>
      </c>
      <c r="GY167" s="62" t="s">
        <v>3434</v>
      </c>
      <c r="GZ167" s="62" t="s">
        <v>5655</v>
      </c>
      <c r="HA167" s="67"/>
      <c r="HB167" s="67"/>
      <c r="HC167" s="62" t="s">
        <v>2509</v>
      </c>
      <c r="HD167" s="62" t="s">
        <v>2509</v>
      </c>
      <c r="HE167" s="62" t="s">
        <v>2509</v>
      </c>
      <c r="HF167" s="62" t="s">
        <v>2509</v>
      </c>
      <c r="HG167" s="62" t="s">
        <v>5931</v>
      </c>
      <c r="HH167" s="62" t="s">
        <v>5931</v>
      </c>
      <c r="HI167" s="62" t="s">
        <v>25</v>
      </c>
      <c r="HJ167" s="62" t="s">
        <v>3206</v>
      </c>
      <c r="HK167" s="62"/>
      <c r="HL167" s="62" t="s">
        <v>530</v>
      </c>
      <c r="HM167" s="62" t="s">
        <v>25</v>
      </c>
    </row>
    <row r="168" spans="1:221" ht="22.5" customHeight="1">
      <c r="A168" s="44" t="s">
        <v>60</v>
      </c>
      <c r="B168" s="44"/>
      <c r="C168" s="47" t="s">
        <v>25</v>
      </c>
      <c r="D168" s="42" t="s">
        <v>5565</v>
      </c>
      <c r="E168" s="47" t="s">
        <v>5130</v>
      </c>
      <c r="F168" s="42" t="s">
        <v>5565</v>
      </c>
      <c r="G168" s="42" t="s">
        <v>5565</v>
      </c>
      <c r="H168" s="42" t="s">
        <v>5565</v>
      </c>
      <c r="I168" s="42" t="s">
        <v>268</v>
      </c>
      <c r="J168" s="42" t="s">
        <v>268</v>
      </c>
      <c r="K168" s="42" t="s">
        <v>268</v>
      </c>
      <c r="L168" s="42" t="s">
        <v>268</v>
      </c>
      <c r="M168" s="42" t="s">
        <v>268</v>
      </c>
      <c r="N168" s="42" t="s">
        <v>268</v>
      </c>
      <c r="O168" s="42" t="s">
        <v>268</v>
      </c>
      <c r="P168" s="47" t="s">
        <v>25</v>
      </c>
      <c r="Q168" s="47" t="s">
        <v>25</v>
      </c>
      <c r="R168" s="47" t="s">
        <v>266</v>
      </c>
      <c r="S168" s="42" t="s">
        <v>733</v>
      </c>
      <c r="T168" s="42" t="s">
        <v>25</v>
      </c>
      <c r="U168" s="42" t="s">
        <v>5130</v>
      </c>
      <c r="V168" s="42" t="s">
        <v>4779</v>
      </c>
      <c r="W168" s="42" t="s">
        <v>4779</v>
      </c>
      <c r="X168" s="42" t="s">
        <v>4708</v>
      </c>
      <c r="Y168" s="42" t="s">
        <v>4708</v>
      </c>
      <c r="Z168" s="47" t="s">
        <v>25</v>
      </c>
      <c r="AA168" s="42" t="s">
        <v>1724</v>
      </c>
      <c r="AB168" s="47" t="s">
        <v>25</v>
      </c>
      <c r="AC168" s="42" t="s">
        <v>25</v>
      </c>
      <c r="AD168" s="42" t="s">
        <v>25</v>
      </c>
      <c r="AE168" s="42" t="s">
        <v>2335</v>
      </c>
      <c r="AF168" s="49" t="s">
        <v>25</v>
      </c>
      <c r="AG168" s="42" t="s">
        <v>267</v>
      </c>
      <c r="AH168" s="42" t="s">
        <v>179</v>
      </c>
      <c r="AI168" s="42" t="s">
        <v>5323</v>
      </c>
      <c r="AJ168" s="29" t="s">
        <v>562</v>
      </c>
      <c r="AK168" s="29" t="s">
        <v>562</v>
      </c>
      <c r="AL168" s="42" t="s">
        <v>5565</v>
      </c>
      <c r="AM168" s="42" t="s">
        <v>5294</v>
      </c>
      <c r="AN168" s="42" t="s">
        <v>25</v>
      </c>
      <c r="AO168" s="42" t="s">
        <v>6925</v>
      </c>
      <c r="AP168" s="42" t="s">
        <v>5864</v>
      </c>
      <c r="AQ168" s="42" t="s">
        <v>5429</v>
      </c>
      <c r="AR168" s="42" t="s">
        <v>7366</v>
      </c>
      <c r="AS168" s="42" t="s">
        <v>7388</v>
      </c>
      <c r="AT168" s="42" t="s">
        <v>25</v>
      </c>
      <c r="AU168" s="42" t="s">
        <v>25</v>
      </c>
      <c r="AV168" s="42" t="s">
        <v>25</v>
      </c>
      <c r="AW168" s="42" t="s">
        <v>25</v>
      </c>
      <c r="AX168" s="42" t="s">
        <v>25</v>
      </c>
      <c r="AY168" s="42" t="s">
        <v>25</v>
      </c>
      <c r="AZ168" s="42" t="s">
        <v>25</v>
      </c>
      <c r="BA168" s="42" t="s">
        <v>25</v>
      </c>
      <c r="BB168" s="42" t="s">
        <v>25</v>
      </c>
      <c r="BC168" s="42" t="s">
        <v>25</v>
      </c>
      <c r="BD168" s="42" t="s">
        <v>25</v>
      </c>
      <c r="BE168" s="47" t="s">
        <v>25</v>
      </c>
      <c r="BF168" s="47" t="s">
        <v>25</v>
      </c>
      <c r="BG168" s="42" t="s">
        <v>5294</v>
      </c>
      <c r="BH168" s="42" t="s">
        <v>157</v>
      </c>
      <c r="BI168" s="42" t="s">
        <v>733</v>
      </c>
      <c r="BJ168" s="42" t="s">
        <v>733</v>
      </c>
      <c r="BK168" s="42" t="s">
        <v>4246</v>
      </c>
      <c r="BL168" s="42" t="s">
        <v>4246</v>
      </c>
      <c r="BM168" s="42" t="s">
        <v>5294</v>
      </c>
      <c r="BN168" s="42" t="s">
        <v>157</v>
      </c>
      <c r="BO168" s="42" t="s">
        <v>5294</v>
      </c>
      <c r="BP168" s="42" t="s">
        <v>733</v>
      </c>
      <c r="BQ168" s="42" t="s">
        <v>733</v>
      </c>
      <c r="BR168" s="42" t="s">
        <v>4246</v>
      </c>
      <c r="BS168" s="42" t="s">
        <v>4246</v>
      </c>
      <c r="BT168" s="42" t="s">
        <v>733</v>
      </c>
      <c r="BU168" s="42" t="s">
        <v>733</v>
      </c>
      <c r="BV168" s="42" t="s">
        <v>4246</v>
      </c>
      <c r="BW168" s="42" t="s">
        <v>4246</v>
      </c>
      <c r="BX168" s="42" t="s">
        <v>7269</v>
      </c>
      <c r="BY168" s="42" t="s">
        <v>4020</v>
      </c>
      <c r="BZ168" s="42" t="s">
        <v>4020</v>
      </c>
      <c r="CA168" s="42" t="s">
        <v>7326</v>
      </c>
      <c r="CB168" s="42" t="s">
        <v>4021</v>
      </c>
      <c r="CC168" s="42" t="s">
        <v>25</v>
      </c>
      <c r="CD168" s="42" t="s">
        <v>25</v>
      </c>
      <c r="CE168" s="47" t="s">
        <v>25</v>
      </c>
      <c r="CF168" s="29" t="s">
        <v>97</v>
      </c>
      <c r="CG168" s="29" t="s">
        <v>97</v>
      </c>
      <c r="CH168" s="29" t="s">
        <v>97</v>
      </c>
      <c r="CI168" s="29" t="s">
        <v>97</v>
      </c>
      <c r="CJ168" s="29" t="s">
        <v>25</v>
      </c>
      <c r="CK168" s="29" t="s">
        <v>97</v>
      </c>
      <c r="CL168" s="29" t="s">
        <v>97</v>
      </c>
      <c r="CM168" s="29" t="s">
        <v>97</v>
      </c>
      <c r="CN168" s="42" t="s">
        <v>25</v>
      </c>
      <c r="CO168" s="42" t="s">
        <v>25</v>
      </c>
      <c r="CP168" s="29" t="s">
        <v>25</v>
      </c>
      <c r="CQ168" s="29" t="s">
        <v>25</v>
      </c>
      <c r="CR168" s="29" t="s">
        <v>25</v>
      </c>
      <c r="CS168" s="29" t="s">
        <v>25</v>
      </c>
      <c r="CT168" s="29" t="s">
        <v>25</v>
      </c>
      <c r="CU168" s="29" t="s">
        <v>25</v>
      </c>
      <c r="CV168" s="29" t="s">
        <v>25</v>
      </c>
      <c r="CW168" s="29" t="s">
        <v>25</v>
      </c>
      <c r="CX168" s="29" t="s">
        <v>25</v>
      </c>
      <c r="CY168" s="29" t="s">
        <v>25</v>
      </c>
      <c r="CZ168" s="29" t="s">
        <v>25</v>
      </c>
      <c r="DA168" s="42" t="s">
        <v>4541</v>
      </c>
      <c r="DB168" s="42" t="s">
        <v>141</v>
      </c>
      <c r="DC168" s="42" t="s">
        <v>141</v>
      </c>
      <c r="DD168" s="42" t="s">
        <v>141</v>
      </c>
      <c r="DE168" s="42" t="s">
        <v>141</v>
      </c>
      <c r="DF168" s="42" t="s">
        <v>4541</v>
      </c>
      <c r="DG168" s="42" t="s">
        <v>141</v>
      </c>
      <c r="DH168" s="42" t="s">
        <v>4541</v>
      </c>
      <c r="DI168" s="42" t="s">
        <v>25</v>
      </c>
      <c r="DJ168" s="42" t="s">
        <v>25</v>
      </c>
      <c r="DK168" s="42" t="s">
        <v>25</v>
      </c>
      <c r="DL168" s="42" t="s">
        <v>3581</v>
      </c>
      <c r="DM168" s="42" t="s">
        <v>357</v>
      </c>
      <c r="DN168" s="42" t="s">
        <v>357</v>
      </c>
      <c r="DO168" s="42" t="s">
        <v>25</v>
      </c>
      <c r="DP168" s="42" t="s">
        <v>3747</v>
      </c>
      <c r="DQ168" s="47" t="s">
        <v>25</v>
      </c>
      <c r="DR168" s="47" t="s">
        <v>25</v>
      </c>
      <c r="DS168" s="47" t="s">
        <v>25</v>
      </c>
      <c r="DT168" s="47" t="s">
        <v>65</v>
      </c>
      <c r="DU168" s="42" t="s">
        <v>141</v>
      </c>
      <c r="DV168" s="42" t="s">
        <v>1011</v>
      </c>
      <c r="DW168" s="42" t="s">
        <v>1011</v>
      </c>
      <c r="DX168" s="42" t="s">
        <v>1038</v>
      </c>
      <c r="DY168" s="42" t="s">
        <v>1038</v>
      </c>
      <c r="DZ168" s="42" t="s">
        <v>5472</v>
      </c>
      <c r="EA168" s="42" t="s">
        <v>5472</v>
      </c>
      <c r="EB168" s="42" t="s">
        <v>5472</v>
      </c>
      <c r="EC168" s="42" t="s">
        <v>5472</v>
      </c>
      <c r="ED168" s="42" t="s">
        <v>5472</v>
      </c>
      <c r="EE168" s="42" t="s">
        <v>5472</v>
      </c>
      <c r="EF168" s="42" t="s">
        <v>5472</v>
      </c>
      <c r="EG168" s="42" t="s">
        <v>5472</v>
      </c>
      <c r="EH168" s="42" t="s">
        <v>5130</v>
      </c>
      <c r="EI168" s="42" t="s">
        <v>6093</v>
      </c>
      <c r="EJ168" s="42" t="s">
        <v>6093</v>
      </c>
      <c r="EK168" s="42" t="s">
        <v>6093</v>
      </c>
      <c r="EL168" s="42" t="s">
        <v>6093</v>
      </c>
      <c r="EM168" s="42" t="s">
        <v>6093</v>
      </c>
      <c r="EN168" s="42" t="s">
        <v>5130</v>
      </c>
      <c r="EO168" s="42" t="s">
        <v>6093</v>
      </c>
      <c r="EP168" s="42" t="s">
        <v>8146</v>
      </c>
      <c r="EQ168" s="42" t="s">
        <v>25</v>
      </c>
      <c r="ER168" s="42" t="s">
        <v>8146</v>
      </c>
      <c r="ES168" s="42" t="s">
        <v>403</v>
      </c>
      <c r="ET168" s="42" t="s">
        <v>25</v>
      </c>
      <c r="EU168" s="42" t="s">
        <v>403</v>
      </c>
      <c r="EV168" s="42" t="s">
        <v>4489</v>
      </c>
      <c r="EW168" s="42" t="s">
        <v>4489</v>
      </c>
      <c r="EX168" s="42" t="s">
        <v>4489</v>
      </c>
      <c r="EY168" s="42" t="s">
        <v>4489</v>
      </c>
      <c r="EZ168" s="42" t="s">
        <v>562</v>
      </c>
      <c r="FA168" s="42" t="s">
        <v>562</v>
      </c>
      <c r="FB168" s="42" t="s">
        <v>562</v>
      </c>
      <c r="FC168" s="42" t="s">
        <v>562</v>
      </c>
      <c r="FD168" s="42" t="s">
        <v>402</v>
      </c>
      <c r="FE168" s="42" t="s">
        <v>402</v>
      </c>
      <c r="FF168" s="42" t="s">
        <v>402</v>
      </c>
      <c r="FG168" s="42" t="s">
        <v>25</v>
      </c>
      <c r="FH168" s="47" t="s">
        <v>25</v>
      </c>
      <c r="FI168" s="42" t="s">
        <v>25</v>
      </c>
      <c r="FJ168" s="47" t="s">
        <v>25</v>
      </c>
      <c r="FK168" s="42" t="s">
        <v>25</v>
      </c>
      <c r="FL168" s="42" t="s">
        <v>53</v>
      </c>
      <c r="FM168" s="42" t="s">
        <v>53</v>
      </c>
      <c r="FN168" s="42" t="s">
        <v>7473</v>
      </c>
      <c r="FO168" s="42" t="s">
        <v>53</v>
      </c>
      <c r="FP168" s="42" t="s">
        <v>53</v>
      </c>
      <c r="FQ168" s="42" t="s">
        <v>53</v>
      </c>
      <c r="FR168" s="42" t="s">
        <v>53</v>
      </c>
      <c r="FS168" s="42" t="s">
        <v>4016</v>
      </c>
      <c r="FT168" s="47" t="s">
        <v>25</v>
      </c>
      <c r="FU168" s="47" t="s">
        <v>25</v>
      </c>
      <c r="FV168" s="42" t="s">
        <v>2610</v>
      </c>
      <c r="FW168" s="47" t="s">
        <v>25</v>
      </c>
      <c r="FX168" s="42" t="s">
        <v>1519</v>
      </c>
      <c r="FY168" s="42" t="s">
        <v>1519</v>
      </c>
      <c r="FZ168" s="47" t="s">
        <v>2773</v>
      </c>
      <c r="GA168" s="42" t="s">
        <v>25</v>
      </c>
      <c r="GB168" s="42" t="s">
        <v>1050</v>
      </c>
      <c r="GC168" s="42" t="s">
        <v>25</v>
      </c>
      <c r="GD168" s="47" t="s">
        <v>25</v>
      </c>
      <c r="GE168" s="47" t="s">
        <v>25</v>
      </c>
      <c r="GF168" s="47" t="s">
        <v>25</v>
      </c>
      <c r="GG168" s="47" t="s">
        <v>25</v>
      </c>
      <c r="GH168" s="47" t="s">
        <v>67</v>
      </c>
      <c r="GI168" s="47" t="s">
        <v>67</v>
      </c>
      <c r="GJ168" s="47" t="s">
        <v>25</v>
      </c>
      <c r="GK168" s="42" t="s">
        <v>318</v>
      </c>
      <c r="GL168" s="42" t="s">
        <v>1369</v>
      </c>
      <c r="GM168" s="47" t="s">
        <v>25</v>
      </c>
      <c r="GN168" s="42" t="s">
        <v>5789</v>
      </c>
      <c r="GO168" s="47" t="s">
        <v>65</v>
      </c>
      <c r="GP168" s="47" t="s">
        <v>65</v>
      </c>
      <c r="GQ168" s="42" t="s">
        <v>1295</v>
      </c>
      <c r="GR168" s="47" t="s">
        <v>25</v>
      </c>
      <c r="GS168" s="47" t="s">
        <v>65</v>
      </c>
      <c r="GT168" s="42" t="s">
        <v>419</v>
      </c>
      <c r="GU168" s="42" t="s">
        <v>419</v>
      </c>
      <c r="GV168" s="42" t="s">
        <v>5807</v>
      </c>
      <c r="GW168" s="42" t="s">
        <v>5806</v>
      </c>
      <c r="GX168" s="47" t="s">
        <v>3457</v>
      </c>
      <c r="GY168" s="47" t="s">
        <v>3457</v>
      </c>
      <c r="GZ168" s="47" t="s">
        <v>25</v>
      </c>
      <c r="HA168" s="47" t="s">
        <v>65</v>
      </c>
      <c r="HB168" s="42" t="s">
        <v>97</v>
      </c>
      <c r="HC168" s="47" t="s">
        <v>25</v>
      </c>
      <c r="HD168" s="42" t="s">
        <v>419</v>
      </c>
      <c r="HE168" s="47" t="s">
        <v>25</v>
      </c>
      <c r="HF168" s="42" t="s">
        <v>4606</v>
      </c>
      <c r="HG168" s="42" t="s">
        <v>5938</v>
      </c>
      <c r="HH168" s="42" t="s">
        <v>5972</v>
      </c>
      <c r="HI168" s="42" t="s">
        <v>25</v>
      </c>
      <c r="HJ168" s="42" t="s">
        <v>1050</v>
      </c>
      <c r="HK168" s="42" t="s">
        <v>534</v>
      </c>
      <c r="HL168" s="42" t="s">
        <v>534</v>
      </c>
      <c r="HM168" s="42" t="s">
        <v>25</v>
      </c>
    </row>
    <row r="169" spans="1:221" ht="11.25" customHeight="1">
      <c r="A169" s="86" t="s">
        <v>435</v>
      </c>
      <c r="B169" s="86"/>
      <c r="C169" s="62" t="s">
        <v>5562</v>
      </c>
      <c r="D169" s="62" t="s">
        <v>5564</v>
      </c>
      <c r="E169" s="62" t="s">
        <v>6184</v>
      </c>
      <c r="F169" s="62" t="s">
        <v>6246</v>
      </c>
      <c r="G169" s="62" t="s">
        <v>6246</v>
      </c>
      <c r="H169" s="62" t="s">
        <v>5564</v>
      </c>
      <c r="I169" s="62" t="s">
        <v>6368</v>
      </c>
      <c r="J169" s="62"/>
      <c r="K169" s="62" t="s">
        <v>1620</v>
      </c>
      <c r="L169" s="62" t="s">
        <v>6368</v>
      </c>
      <c r="M169" s="62" t="s">
        <v>1620</v>
      </c>
      <c r="N169" s="62" t="s">
        <v>6368</v>
      </c>
      <c r="O169" s="62" t="s">
        <v>1620</v>
      </c>
      <c r="P169" s="63"/>
      <c r="Q169" s="63" t="s">
        <v>689</v>
      </c>
      <c r="R169" s="63"/>
      <c r="S169" s="63" t="s">
        <v>737</v>
      </c>
      <c r="T169" s="63" t="s">
        <v>4721</v>
      </c>
      <c r="U169" s="63" t="s">
        <v>6420</v>
      </c>
      <c r="V169" s="63" t="s">
        <v>4778</v>
      </c>
      <c r="W169" s="63" t="s">
        <v>4778</v>
      </c>
      <c r="X169" s="63" t="s">
        <v>4709</v>
      </c>
      <c r="Y169" s="63" t="s">
        <v>4709</v>
      </c>
      <c r="Z169" s="63" t="s">
        <v>25</v>
      </c>
      <c r="AA169" s="63" t="s">
        <v>1722</v>
      </c>
      <c r="AB169" s="63" t="s">
        <v>25</v>
      </c>
      <c r="AC169" s="63" t="s">
        <v>2333</v>
      </c>
      <c r="AD169" s="63" t="s">
        <v>2333</v>
      </c>
      <c r="AE169" s="63" t="s">
        <v>2333</v>
      </c>
      <c r="AF169" s="63"/>
      <c r="AG169" s="63"/>
      <c r="AH169" s="63"/>
      <c r="AI169" s="63" t="s">
        <v>5689</v>
      </c>
      <c r="AJ169" s="63" t="s">
        <v>3922</v>
      </c>
      <c r="AK169" s="63" t="s">
        <v>3922</v>
      </c>
      <c r="AL169" s="62" t="s">
        <v>6246</v>
      </c>
      <c r="AM169" s="63" t="s">
        <v>5289</v>
      </c>
      <c r="AN169" s="63"/>
      <c r="AO169" s="63" t="s">
        <v>6924</v>
      </c>
      <c r="AP169" s="63" t="s">
        <v>5289</v>
      </c>
      <c r="AQ169" s="63" t="s">
        <v>5428</v>
      </c>
      <c r="AR169" s="63" t="s">
        <v>7025</v>
      </c>
      <c r="AS169" s="63"/>
      <c r="AT169" s="63"/>
      <c r="AU169" s="63" t="s">
        <v>1517</v>
      </c>
      <c r="AV169" s="63" t="s">
        <v>1517</v>
      </c>
      <c r="AW169" s="63" t="s">
        <v>3734</v>
      </c>
      <c r="AX169" s="63" t="s">
        <v>3734</v>
      </c>
      <c r="AY169" s="63" t="s">
        <v>1253</v>
      </c>
      <c r="AZ169" s="63" t="s">
        <v>1253</v>
      </c>
      <c r="BA169" s="63" t="s">
        <v>1253</v>
      </c>
      <c r="BB169" s="63" t="s">
        <v>3734</v>
      </c>
      <c r="BC169" s="63" t="s">
        <v>3734</v>
      </c>
      <c r="BD169" s="63" t="s">
        <v>3734</v>
      </c>
      <c r="BE169" s="62"/>
      <c r="BF169" s="62" t="s">
        <v>25</v>
      </c>
      <c r="BG169" s="63" t="s">
        <v>4302</v>
      </c>
      <c r="BH169" s="62"/>
      <c r="BI169" s="62" t="s">
        <v>807</v>
      </c>
      <c r="BJ169" s="62" t="s">
        <v>807</v>
      </c>
      <c r="BK169" s="62" t="s">
        <v>4302</v>
      </c>
      <c r="BL169" s="63" t="s">
        <v>4302</v>
      </c>
      <c r="BM169" s="63" t="s">
        <v>4302</v>
      </c>
      <c r="BN169" s="62"/>
      <c r="BO169" s="63" t="s">
        <v>4302</v>
      </c>
      <c r="BP169" s="62" t="s">
        <v>856</v>
      </c>
      <c r="BQ169" s="62" t="s">
        <v>856</v>
      </c>
      <c r="BR169" s="62" t="s">
        <v>4302</v>
      </c>
      <c r="BS169" s="63" t="s">
        <v>4302</v>
      </c>
      <c r="BT169" s="62" t="s">
        <v>911</v>
      </c>
      <c r="BU169" s="62" t="s">
        <v>911</v>
      </c>
      <c r="BV169" s="62" t="s">
        <v>4302</v>
      </c>
      <c r="BW169" s="63" t="s">
        <v>4302</v>
      </c>
      <c r="BX169" s="63" t="s">
        <v>7268</v>
      </c>
      <c r="BY169" s="63" t="s">
        <v>4073</v>
      </c>
      <c r="BZ169" s="63" t="s">
        <v>4073</v>
      </c>
      <c r="CA169" s="63" t="s">
        <v>7203</v>
      </c>
      <c r="CB169" s="63" t="s">
        <v>4052</v>
      </c>
      <c r="CC169" s="63" t="s">
        <v>7352</v>
      </c>
      <c r="CD169" s="63" t="s">
        <v>4115</v>
      </c>
      <c r="CE169" s="62"/>
      <c r="CF169" s="64" t="s">
        <v>5113</v>
      </c>
      <c r="CG169" s="64" t="s">
        <v>5113</v>
      </c>
      <c r="CH169" s="64"/>
      <c r="CI169" s="64"/>
      <c r="CJ169" s="64"/>
      <c r="CK169" s="64" t="s">
        <v>5003</v>
      </c>
      <c r="CL169" s="64" t="s">
        <v>5003</v>
      </c>
      <c r="CM169" s="64" t="s">
        <v>5003</v>
      </c>
      <c r="CN169" s="63" t="s">
        <v>8027</v>
      </c>
      <c r="CO169" s="63" t="s">
        <v>8027</v>
      </c>
      <c r="CP169" s="64" t="s">
        <v>1565</v>
      </c>
      <c r="CQ169" s="64" t="s">
        <v>1565</v>
      </c>
      <c r="CR169" s="64" t="s">
        <v>1565</v>
      </c>
      <c r="CS169" s="64"/>
      <c r="CT169" s="64" t="s">
        <v>951</v>
      </c>
      <c r="CU169" s="64" t="s">
        <v>951</v>
      </c>
      <c r="CV169" s="64" t="s">
        <v>3845</v>
      </c>
      <c r="CW169" s="65"/>
      <c r="CX169" s="64" t="s">
        <v>951</v>
      </c>
      <c r="CY169" s="64" t="s">
        <v>951</v>
      </c>
      <c r="CZ169" s="64" t="s">
        <v>3845</v>
      </c>
      <c r="DA169" s="62" t="s">
        <v>1447</v>
      </c>
      <c r="DB169" s="62"/>
      <c r="DC169" s="62" t="s">
        <v>1447</v>
      </c>
      <c r="DD169" s="62"/>
      <c r="DE169" s="62" t="s">
        <v>1447</v>
      </c>
      <c r="DF169" s="62" t="s">
        <v>1447</v>
      </c>
      <c r="DG169" s="62" t="s">
        <v>1447</v>
      </c>
      <c r="DH169" s="62" t="s">
        <v>1447</v>
      </c>
      <c r="DI169" s="62" t="s">
        <v>1828</v>
      </c>
      <c r="DJ169" s="62" t="s">
        <v>1828</v>
      </c>
      <c r="DK169" s="62" t="s">
        <v>1828</v>
      </c>
      <c r="DL169" s="62" t="s">
        <v>25</v>
      </c>
      <c r="DM169" s="62"/>
      <c r="DN169" s="62" t="s">
        <v>3539</v>
      </c>
      <c r="DO169" s="62" t="s">
        <v>3775</v>
      </c>
      <c r="DP169" s="62" t="s">
        <v>3775</v>
      </c>
      <c r="DQ169" s="62" t="s">
        <v>3146</v>
      </c>
      <c r="DR169" s="62"/>
      <c r="DS169" s="62"/>
      <c r="DT169" s="62"/>
      <c r="DU169" s="62"/>
      <c r="DV169" s="62" t="s">
        <v>1009</v>
      </c>
      <c r="DW169" s="62" t="s">
        <v>1009</v>
      </c>
      <c r="DX169" s="62" t="s">
        <v>1037</v>
      </c>
      <c r="DY169" s="62" t="s">
        <v>1037</v>
      </c>
      <c r="DZ169" s="62" t="s">
        <v>985</v>
      </c>
      <c r="EA169" s="62" t="s">
        <v>985</v>
      </c>
      <c r="EB169" s="62" t="s">
        <v>985</v>
      </c>
      <c r="EC169" s="62" t="s">
        <v>985</v>
      </c>
      <c r="ED169" s="62" t="s">
        <v>985</v>
      </c>
      <c r="EE169" s="62" t="s">
        <v>985</v>
      </c>
      <c r="EF169" s="62" t="s">
        <v>985</v>
      </c>
      <c r="EG169" s="62" t="s">
        <v>985</v>
      </c>
      <c r="EH169" s="62" t="s">
        <v>6063</v>
      </c>
      <c r="EI169" s="62" t="s">
        <v>6092</v>
      </c>
      <c r="EJ169" s="62" t="s">
        <v>6092</v>
      </c>
      <c r="EK169" s="62" t="s">
        <v>6092</v>
      </c>
      <c r="EL169" s="62" t="s">
        <v>6092</v>
      </c>
      <c r="EM169" s="62" t="s">
        <v>6092</v>
      </c>
      <c r="EN169" s="62" t="s">
        <v>6063</v>
      </c>
      <c r="EO169" s="62" t="s">
        <v>6092</v>
      </c>
      <c r="EP169" s="66" t="s">
        <v>8147</v>
      </c>
      <c r="EQ169" s="66"/>
      <c r="ER169" s="66" t="s">
        <v>8147</v>
      </c>
      <c r="ES169" s="66"/>
      <c r="ET169" s="66" t="s">
        <v>3391</v>
      </c>
      <c r="EU169" s="66" t="s">
        <v>3414</v>
      </c>
      <c r="EV169" s="66" t="s">
        <v>4388</v>
      </c>
      <c r="EW169" s="66" t="s">
        <v>4388</v>
      </c>
      <c r="EX169" s="66" t="s">
        <v>4388</v>
      </c>
      <c r="EY169" s="66" t="s">
        <v>4388</v>
      </c>
      <c r="EZ169" s="62" t="s">
        <v>605</v>
      </c>
      <c r="FA169" s="62" t="s">
        <v>605</v>
      </c>
      <c r="FB169" s="62" t="s">
        <v>3699</v>
      </c>
      <c r="FC169" s="62" t="s">
        <v>3699</v>
      </c>
      <c r="FD169" s="66" t="s">
        <v>2413</v>
      </c>
      <c r="FE169" s="66" t="s">
        <v>2413</v>
      </c>
      <c r="FF169" s="66" t="s">
        <v>4461</v>
      </c>
      <c r="FG169" s="63" t="s">
        <v>3601</v>
      </c>
      <c r="FH169" s="62"/>
      <c r="FI169" s="63" t="s">
        <v>3601</v>
      </c>
      <c r="FJ169" s="62" t="s">
        <v>457</v>
      </c>
      <c r="FK169" s="62" t="s">
        <v>490</v>
      </c>
      <c r="FL169" s="63"/>
      <c r="FM169" s="63" t="s">
        <v>2510</v>
      </c>
      <c r="FN169" s="63" t="s">
        <v>2510</v>
      </c>
      <c r="FO169" s="63" t="s">
        <v>2510</v>
      </c>
      <c r="FP169" s="63" t="s">
        <v>2510</v>
      </c>
      <c r="FQ169" s="63" t="s">
        <v>2510</v>
      </c>
      <c r="FR169" s="63" t="s">
        <v>2510</v>
      </c>
      <c r="FS169" s="63" t="s">
        <v>4015</v>
      </c>
      <c r="FT169" s="63" t="s">
        <v>2608</v>
      </c>
      <c r="FU169" s="63" t="s">
        <v>2608</v>
      </c>
      <c r="FV169" s="63" t="s">
        <v>2611</v>
      </c>
      <c r="FW169" s="62"/>
      <c r="FX169" s="62" t="s">
        <v>1517</v>
      </c>
      <c r="FY169" s="62" t="s">
        <v>1517</v>
      </c>
      <c r="FZ169" s="62" t="s">
        <v>2772</v>
      </c>
      <c r="GA169" s="62" t="s">
        <v>1317</v>
      </c>
      <c r="GB169" s="62" t="s">
        <v>1049</v>
      </c>
      <c r="GC169" s="62" t="s">
        <v>1087</v>
      </c>
      <c r="GD169" s="62" t="s">
        <v>2841</v>
      </c>
      <c r="GE169" s="62" t="s">
        <v>2841</v>
      </c>
      <c r="GF169" s="62" t="s">
        <v>2841</v>
      </c>
      <c r="GG169" s="62" t="s">
        <v>2841</v>
      </c>
      <c r="GH169" s="62" t="s">
        <v>5192</v>
      </c>
      <c r="GI169" s="62" t="s">
        <v>5192</v>
      </c>
      <c r="GJ169" s="62"/>
      <c r="GK169" s="62"/>
      <c r="GL169" s="62" t="s">
        <v>1370</v>
      </c>
      <c r="GM169" s="62" t="s">
        <v>1367</v>
      </c>
      <c r="GN169" s="62" t="s">
        <v>1367</v>
      </c>
      <c r="GO169" s="62"/>
      <c r="GP169" s="62" t="s">
        <v>4547</v>
      </c>
      <c r="GQ169" s="62" t="s">
        <v>1279</v>
      </c>
      <c r="GR169" s="62"/>
      <c r="GS169" s="62"/>
      <c r="GT169" s="62" t="s">
        <v>1192</v>
      </c>
      <c r="GU169" s="62" t="s">
        <v>1189</v>
      </c>
      <c r="GV169" s="62" t="s">
        <v>1146</v>
      </c>
      <c r="GW169" s="62" t="s">
        <v>4585</v>
      </c>
      <c r="GX169" s="62" t="s">
        <v>3456</v>
      </c>
      <c r="GY169" s="62" t="s">
        <v>3456</v>
      </c>
      <c r="GZ169" s="62" t="s">
        <v>5655</v>
      </c>
      <c r="HA169" s="67"/>
      <c r="HB169" s="67"/>
      <c r="HC169" s="62" t="s">
        <v>1146</v>
      </c>
      <c r="HD169" s="62" t="s">
        <v>3027</v>
      </c>
      <c r="HE169" s="62" t="s">
        <v>1146</v>
      </c>
      <c r="HF169" s="62" t="s">
        <v>3027</v>
      </c>
      <c r="HG169" s="62" t="s">
        <v>5939</v>
      </c>
      <c r="HH169" s="62" t="s">
        <v>5973</v>
      </c>
      <c r="HI169" s="62" t="s">
        <v>2548</v>
      </c>
      <c r="HJ169" s="62" t="s">
        <v>3207</v>
      </c>
      <c r="HK169" s="62" t="s">
        <v>530</v>
      </c>
      <c r="HL169" s="62" t="s">
        <v>530</v>
      </c>
      <c r="HM169" s="62" t="s">
        <v>3317</v>
      </c>
    </row>
    <row r="170" spans="1:221" ht="22.5" customHeight="1">
      <c r="A170" s="44" t="s">
        <v>1829</v>
      </c>
      <c r="B170" s="44"/>
      <c r="C170" s="42" t="s">
        <v>67</v>
      </c>
      <c r="D170" s="42" t="s">
        <v>4225</v>
      </c>
      <c r="E170" s="42" t="s">
        <v>67</v>
      </c>
      <c r="F170" s="42" t="s">
        <v>4225</v>
      </c>
      <c r="G170" s="42" t="s">
        <v>4225</v>
      </c>
      <c r="H170" s="42" t="s">
        <v>4225</v>
      </c>
      <c r="I170" s="42" t="s">
        <v>6392</v>
      </c>
      <c r="J170" s="42" t="s">
        <v>263</v>
      </c>
      <c r="K170" s="42" t="s">
        <v>1621</v>
      </c>
      <c r="L170" s="42" t="s">
        <v>6370</v>
      </c>
      <c r="M170" s="42" t="s">
        <v>1621</v>
      </c>
      <c r="N170" s="42" t="s">
        <v>6370</v>
      </c>
      <c r="O170" s="42" t="s">
        <v>1621</v>
      </c>
      <c r="P170" s="47" t="s">
        <v>67</v>
      </c>
      <c r="Q170" s="47" t="s">
        <v>67</v>
      </c>
      <c r="R170" s="42" t="s">
        <v>92</v>
      </c>
      <c r="S170" s="42" t="s">
        <v>732</v>
      </c>
      <c r="T170" s="42" t="s">
        <v>732</v>
      </c>
      <c r="U170" s="42" t="s">
        <v>732</v>
      </c>
      <c r="V170" s="42" t="s">
        <v>732</v>
      </c>
      <c r="W170" s="42" t="s">
        <v>732</v>
      </c>
      <c r="X170" s="42" t="s">
        <v>732</v>
      </c>
      <c r="Y170" s="42" t="s">
        <v>732</v>
      </c>
      <c r="Z170" s="42" t="s">
        <v>67</v>
      </c>
      <c r="AA170" s="42" t="s">
        <v>1725</v>
      </c>
      <c r="AB170" s="42" t="s">
        <v>67</v>
      </c>
      <c r="AC170" s="42" t="s">
        <v>25</v>
      </c>
      <c r="AD170" s="42" t="s">
        <v>25</v>
      </c>
      <c r="AE170" s="42" t="s">
        <v>2334</v>
      </c>
      <c r="AF170" s="47" t="s">
        <v>67</v>
      </c>
      <c r="AG170" s="42" t="s">
        <v>180</v>
      </c>
      <c r="AH170" s="42" t="s">
        <v>180</v>
      </c>
      <c r="AI170" s="42" t="s">
        <v>67</v>
      </c>
      <c r="AJ170" s="42" t="s">
        <v>3924</v>
      </c>
      <c r="AK170" s="42" t="s">
        <v>3924</v>
      </c>
      <c r="AL170" s="42" t="s">
        <v>4225</v>
      </c>
      <c r="AM170" s="42" t="s">
        <v>67</v>
      </c>
      <c r="AN170" s="42" t="s">
        <v>25</v>
      </c>
      <c r="AO170" s="42" t="s">
        <v>6773</v>
      </c>
      <c r="AP170" s="42" t="s">
        <v>67</v>
      </c>
      <c r="AQ170" s="42" t="s">
        <v>84</v>
      </c>
      <c r="AR170" s="42" t="s">
        <v>7023</v>
      </c>
      <c r="AS170" s="42" t="s">
        <v>7023</v>
      </c>
      <c r="AT170" s="42" t="s">
        <v>25</v>
      </c>
      <c r="AU170" s="42" t="s">
        <v>1254</v>
      </c>
      <c r="AV170" s="42" t="s">
        <v>5695</v>
      </c>
      <c r="AW170" s="42" t="s">
        <v>67</v>
      </c>
      <c r="AX170" s="42" t="s">
        <v>67</v>
      </c>
      <c r="AY170" s="42" t="s">
        <v>1254</v>
      </c>
      <c r="AZ170" s="42" t="s">
        <v>1254</v>
      </c>
      <c r="BA170" s="42" t="s">
        <v>1255</v>
      </c>
      <c r="BB170" s="42" t="s">
        <v>1254</v>
      </c>
      <c r="BC170" s="42" t="s">
        <v>1254</v>
      </c>
      <c r="BD170" s="42" t="s">
        <v>1255</v>
      </c>
      <c r="BE170" s="47" t="s">
        <v>25</v>
      </c>
      <c r="BF170" s="47" t="s">
        <v>25</v>
      </c>
      <c r="BG170" s="42" t="s">
        <v>7131</v>
      </c>
      <c r="BH170" s="42" t="s">
        <v>92</v>
      </c>
      <c r="BI170" s="42" t="s">
        <v>732</v>
      </c>
      <c r="BJ170" s="42" t="s">
        <v>732</v>
      </c>
      <c r="BK170" s="42" t="s">
        <v>4856</v>
      </c>
      <c r="BL170" s="42" t="s">
        <v>4246</v>
      </c>
      <c r="BM170" s="42" t="s">
        <v>7131</v>
      </c>
      <c r="BN170" s="42" t="s">
        <v>92</v>
      </c>
      <c r="BO170" s="42" t="s">
        <v>7131</v>
      </c>
      <c r="BP170" s="42" t="s">
        <v>732</v>
      </c>
      <c r="BQ170" s="42" t="s">
        <v>732</v>
      </c>
      <c r="BR170" s="42" t="s">
        <v>4303</v>
      </c>
      <c r="BS170" s="42" t="s">
        <v>4303</v>
      </c>
      <c r="BT170" s="42" t="s">
        <v>732</v>
      </c>
      <c r="BU170" s="42" t="s">
        <v>732</v>
      </c>
      <c r="BV170" s="42" t="s">
        <v>4303</v>
      </c>
      <c r="BW170" s="42" t="s">
        <v>4303</v>
      </c>
      <c r="BX170" s="42" t="s">
        <v>67</v>
      </c>
      <c r="BY170" s="47" t="s">
        <v>1254</v>
      </c>
      <c r="BZ170" s="47" t="s">
        <v>1254</v>
      </c>
      <c r="CA170" s="42" t="s">
        <v>67</v>
      </c>
      <c r="CB170" s="47" t="s">
        <v>1254</v>
      </c>
      <c r="CC170" s="42" t="s">
        <v>1254</v>
      </c>
      <c r="CD170" s="47" t="s">
        <v>1254</v>
      </c>
      <c r="CE170" s="42" t="s">
        <v>346</v>
      </c>
      <c r="CF170" s="29" t="s">
        <v>67</v>
      </c>
      <c r="CG170" s="29" t="s">
        <v>67</v>
      </c>
      <c r="CH170" s="29" t="s">
        <v>67</v>
      </c>
      <c r="CI170" s="29" t="s">
        <v>67</v>
      </c>
      <c r="CJ170" s="29" t="s">
        <v>239</v>
      </c>
      <c r="CK170" s="29" t="s">
        <v>67</v>
      </c>
      <c r="CL170" s="29" t="s">
        <v>67</v>
      </c>
      <c r="CM170" s="29" t="s">
        <v>67</v>
      </c>
      <c r="CN170" s="29" t="s">
        <v>239</v>
      </c>
      <c r="CO170" s="29" t="s">
        <v>239</v>
      </c>
      <c r="CP170" s="29" t="s">
        <v>239</v>
      </c>
      <c r="CQ170" s="29" t="s">
        <v>239</v>
      </c>
      <c r="CR170" s="29" t="s">
        <v>239</v>
      </c>
      <c r="CS170" s="29" t="s">
        <v>25</v>
      </c>
      <c r="CT170" s="29" t="s">
        <v>952</v>
      </c>
      <c r="CU170" s="29" t="s">
        <v>952</v>
      </c>
      <c r="CV170" s="29" t="s">
        <v>952</v>
      </c>
      <c r="CW170" s="36" t="s">
        <v>212</v>
      </c>
      <c r="CX170" s="51" t="s">
        <v>212</v>
      </c>
      <c r="CY170" s="51" t="s">
        <v>3090</v>
      </c>
      <c r="CZ170" s="51" t="s">
        <v>3090</v>
      </c>
      <c r="DA170" s="42" t="s">
        <v>1448</v>
      </c>
      <c r="DB170" s="47" t="s">
        <v>144</v>
      </c>
      <c r="DC170" s="42" t="s">
        <v>1448</v>
      </c>
      <c r="DD170" s="47" t="s">
        <v>144</v>
      </c>
      <c r="DE170" s="42" t="s">
        <v>1448</v>
      </c>
      <c r="DF170" s="42" t="s">
        <v>1448</v>
      </c>
      <c r="DG170" s="42" t="s">
        <v>1448</v>
      </c>
      <c r="DH170" s="42" t="s">
        <v>1448</v>
      </c>
      <c r="DI170" s="47" t="s">
        <v>67</v>
      </c>
      <c r="DJ170" s="47" t="s">
        <v>67</v>
      </c>
      <c r="DK170" s="47" t="s">
        <v>67</v>
      </c>
      <c r="DL170" s="42" t="s">
        <v>3515</v>
      </c>
      <c r="DM170" s="42" t="s">
        <v>358</v>
      </c>
      <c r="DN170" s="42" t="s">
        <v>358</v>
      </c>
      <c r="DO170" s="42" t="s">
        <v>25</v>
      </c>
      <c r="DP170" s="42" t="s">
        <v>3747</v>
      </c>
      <c r="DQ170" s="47" t="s">
        <v>67</v>
      </c>
      <c r="DR170" s="47" t="s">
        <v>127</v>
      </c>
      <c r="DS170" s="47" t="s">
        <v>127</v>
      </c>
      <c r="DT170" s="47" t="s">
        <v>67</v>
      </c>
      <c r="DU170" s="47" t="s">
        <v>67</v>
      </c>
      <c r="DV170" s="42" t="s">
        <v>67</v>
      </c>
      <c r="DW170" s="42" t="s">
        <v>67</v>
      </c>
      <c r="DX170" s="42" t="s">
        <v>67</v>
      </c>
      <c r="DY170" s="42" t="s">
        <v>67</v>
      </c>
      <c r="DZ170" s="42" t="s">
        <v>67</v>
      </c>
      <c r="EA170" s="42" t="s">
        <v>67</v>
      </c>
      <c r="EB170" s="42" t="s">
        <v>67</v>
      </c>
      <c r="EC170" s="42" t="s">
        <v>67</v>
      </c>
      <c r="ED170" s="42" t="s">
        <v>67</v>
      </c>
      <c r="EE170" s="42" t="s">
        <v>67</v>
      </c>
      <c r="EF170" s="42" t="s">
        <v>67</v>
      </c>
      <c r="EG170" s="42" t="s">
        <v>67</v>
      </c>
      <c r="EH170" s="42" t="s">
        <v>67</v>
      </c>
      <c r="EI170" s="42" t="s">
        <v>67</v>
      </c>
      <c r="EJ170" s="42" t="s">
        <v>67</v>
      </c>
      <c r="EK170" s="42" t="s">
        <v>67</v>
      </c>
      <c r="EL170" s="42" t="s">
        <v>67</v>
      </c>
      <c r="EM170" s="42" t="s">
        <v>67</v>
      </c>
      <c r="EN170" s="42" t="s">
        <v>67</v>
      </c>
      <c r="EO170" s="42" t="s">
        <v>67</v>
      </c>
      <c r="EP170" s="42" t="s">
        <v>8146</v>
      </c>
      <c r="EQ170" s="42" t="s">
        <v>3409</v>
      </c>
      <c r="ER170" s="42" t="s">
        <v>8146</v>
      </c>
      <c r="ES170" s="42" t="s">
        <v>3409</v>
      </c>
      <c r="ET170" s="42" t="s">
        <v>3409</v>
      </c>
      <c r="EU170" s="42" t="s">
        <v>3409</v>
      </c>
      <c r="EV170" s="42" t="s">
        <v>4489</v>
      </c>
      <c r="EW170" s="42" t="s">
        <v>4489</v>
      </c>
      <c r="EX170" s="42" t="s">
        <v>4489</v>
      </c>
      <c r="EY170" s="42" t="s">
        <v>4489</v>
      </c>
      <c r="EZ170" s="42" t="s">
        <v>67</v>
      </c>
      <c r="FA170" s="42" t="s">
        <v>67</v>
      </c>
      <c r="FB170" s="42" t="s">
        <v>67</v>
      </c>
      <c r="FC170" s="42" t="s">
        <v>67</v>
      </c>
      <c r="FD170" s="42" t="s">
        <v>402</v>
      </c>
      <c r="FE170" s="42" t="s">
        <v>402</v>
      </c>
      <c r="FF170" s="42" t="s">
        <v>4464</v>
      </c>
      <c r="FG170" s="42" t="s">
        <v>3600</v>
      </c>
      <c r="FH170" s="47" t="s">
        <v>25</v>
      </c>
      <c r="FI170" s="42" t="s">
        <v>3600</v>
      </c>
      <c r="FJ170" s="42" t="s">
        <v>458</v>
      </c>
      <c r="FK170" s="42" t="s">
        <v>25</v>
      </c>
      <c r="FL170" s="42" t="s">
        <v>53</v>
      </c>
      <c r="FM170" s="42" t="s">
        <v>53</v>
      </c>
      <c r="FN170" s="42" t="s">
        <v>7473</v>
      </c>
      <c r="FO170" s="42" t="s">
        <v>53</v>
      </c>
      <c r="FP170" s="42" t="s">
        <v>53</v>
      </c>
      <c r="FQ170" s="42" t="s">
        <v>53</v>
      </c>
      <c r="FR170" s="42" t="s">
        <v>53</v>
      </c>
      <c r="FS170" s="42" t="s">
        <v>1294</v>
      </c>
      <c r="FT170" s="42" t="s">
        <v>1318</v>
      </c>
      <c r="FU170" s="42" t="s">
        <v>1318</v>
      </c>
      <c r="FV170" s="42" t="s">
        <v>2613</v>
      </c>
      <c r="FW170" s="42" t="s">
        <v>291</v>
      </c>
      <c r="FX170" s="42" t="s">
        <v>1518</v>
      </c>
      <c r="FY170" s="42" t="s">
        <v>1518</v>
      </c>
      <c r="FZ170" s="42" t="s">
        <v>2770</v>
      </c>
      <c r="GA170" s="42" t="s">
        <v>1318</v>
      </c>
      <c r="GB170" s="42" t="s">
        <v>67</v>
      </c>
      <c r="GC170" s="42" t="s">
        <v>1089</v>
      </c>
      <c r="GD170" s="47" t="s">
        <v>67</v>
      </c>
      <c r="GE170" s="47" t="s">
        <v>67</v>
      </c>
      <c r="GF170" s="47" t="s">
        <v>67</v>
      </c>
      <c r="GG170" s="47" t="s">
        <v>67</v>
      </c>
      <c r="GH170" s="47" t="s">
        <v>67</v>
      </c>
      <c r="GI170" s="47" t="s">
        <v>67</v>
      </c>
      <c r="GJ170" s="42" t="s">
        <v>67</v>
      </c>
      <c r="GK170" s="47" t="s">
        <v>67</v>
      </c>
      <c r="GL170" s="47" t="s">
        <v>67</v>
      </c>
      <c r="GM170" s="47" t="s">
        <v>67</v>
      </c>
      <c r="GN170" s="47" t="s">
        <v>67</v>
      </c>
      <c r="GO170" s="42" t="s">
        <v>67</v>
      </c>
      <c r="GP170" s="42" t="s">
        <v>67</v>
      </c>
      <c r="GQ170" s="42" t="s">
        <v>1294</v>
      </c>
      <c r="GR170" s="47" t="s">
        <v>67</v>
      </c>
      <c r="GS170" s="47" t="s">
        <v>67</v>
      </c>
      <c r="GT170" s="42" t="s">
        <v>420</v>
      </c>
      <c r="GU170" s="42" t="s">
        <v>420</v>
      </c>
      <c r="GV170" s="47" t="s">
        <v>67</v>
      </c>
      <c r="GW170" s="47" t="s">
        <v>67</v>
      </c>
      <c r="GX170" s="42" t="s">
        <v>3460</v>
      </c>
      <c r="GY170" s="42" t="s">
        <v>3460</v>
      </c>
      <c r="GZ170" s="42" t="s">
        <v>67</v>
      </c>
      <c r="HA170" s="42" t="s">
        <v>76</v>
      </c>
      <c r="HB170" s="42" t="s">
        <v>76</v>
      </c>
      <c r="HC170" s="42" t="s">
        <v>420</v>
      </c>
      <c r="HD170" s="42" t="s">
        <v>420</v>
      </c>
      <c r="HE170" s="42" t="s">
        <v>420</v>
      </c>
      <c r="HF170" s="42" t="s">
        <v>420</v>
      </c>
      <c r="HG170" s="42" t="s">
        <v>67</v>
      </c>
      <c r="HH170" s="42" t="s">
        <v>67</v>
      </c>
      <c r="HI170" s="47" t="s">
        <v>67</v>
      </c>
      <c r="HJ170" s="42" t="s">
        <v>3208</v>
      </c>
      <c r="HK170" s="42" t="s">
        <v>533</v>
      </c>
      <c r="HL170" s="42" t="s">
        <v>533</v>
      </c>
      <c r="HM170" s="42" t="s">
        <v>67</v>
      </c>
    </row>
    <row r="171" spans="1:221" ht="11.25" customHeight="1">
      <c r="A171" s="86" t="s">
        <v>435</v>
      </c>
      <c r="B171" s="86"/>
      <c r="C171" s="62" t="s">
        <v>5566</v>
      </c>
      <c r="D171" s="62" t="s">
        <v>5563</v>
      </c>
      <c r="E171" s="62" t="s">
        <v>6185</v>
      </c>
      <c r="F171" s="62" t="s">
        <v>6245</v>
      </c>
      <c r="G171" s="62" t="s">
        <v>6245</v>
      </c>
      <c r="H171" s="62" t="s">
        <v>5563</v>
      </c>
      <c r="I171" s="62" t="s">
        <v>6368</v>
      </c>
      <c r="J171" s="62"/>
      <c r="K171" s="62" t="s">
        <v>1620</v>
      </c>
      <c r="L171" s="62" t="s">
        <v>6368</v>
      </c>
      <c r="M171" s="62" t="s">
        <v>1620</v>
      </c>
      <c r="N171" s="62" t="s">
        <v>6368</v>
      </c>
      <c r="O171" s="62" t="s">
        <v>1620</v>
      </c>
      <c r="P171" s="63"/>
      <c r="Q171" s="63" t="s">
        <v>689</v>
      </c>
      <c r="R171" s="63"/>
      <c r="S171" s="63" t="s">
        <v>735</v>
      </c>
      <c r="T171" s="63" t="s">
        <v>4842</v>
      </c>
      <c r="U171" s="63" t="s">
        <v>4842</v>
      </c>
      <c r="V171" s="63" t="s">
        <v>4774</v>
      </c>
      <c r="W171" s="63" t="s">
        <v>4774</v>
      </c>
      <c r="X171" s="63" t="s">
        <v>4707</v>
      </c>
      <c r="Y171" s="63" t="s">
        <v>4707</v>
      </c>
      <c r="Z171" s="63" t="s">
        <v>1753</v>
      </c>
      <c r="AA171" s="63" t="s">
        <v>1723</v>
      </c>
      <c r="AB171" s="63" t="s">
        <v>1771</v>
      </c>
      <c r="AC171" s="63" t="s">
        <v>2333</v>
      </c>
      <c r="AD171" s="63" t="s">
        <v>2333</v>
      </c>
      <c r="AE171" s="63" t="s">
        <v>2333</v>
      </c>
      <c r="AF171" s="63"/>
      <c r="AG171" s="63"/>
      <c r="AH171" s="63"/>
      <c r="AI171" s="200"/>
      <c r="AJ171" s="63" t="s">
        <v>3923</v>
      </c>
      <c r="AK171" s="63" t="s">
        <v>3923</v>
      </c>
      <c r="AL171" s="62" t="s">
        <v>6245</v>
      </c>
      <c r="AM171" s="63" t="s">
        <v>5289</v>
      </c>
      <c r="AN171" s="200"/>
      <c r="AO171" s="63" t="s">
        <v>6923</v>
      </c>
      <c r="AP171" s="63" t="s">
        <v>5289</v>
      </c>
      <c r="AQ171" s="63" t="s">
        <v>5427</v>
      </c>
      <c r="AR171" s="63" t="s">
        <v>7024</v>
      </c>
      <c r="AS171" s="63"/>
      <c r="AT171" s="63"/>
      <c r="AU171" s="63" t="s">
        <v>1517</v>
      </c>
      <c r="AV171" s="63" t="s">
        <v>1517</v>
      </c>
      <c r="AW171" s="63" t="s">
        <v>1253</v>
      </c>
      <c r="AX171" s="63" t="s">
        <v>1253</v>
      </c>
      <c r="AY171" s="63" t="s">
        <v>1253</v>
      </c>
      <c r="AZ171" s="63" t="s">
        <v>1253</v>
      </c>
      <c r="BA171" s="63" t="s">
        <v>1221</v>
      </c>
      <c r="BB171" s="63" t="s">
        <v>3734</v>
      </c>
      <c r="BC171" s="63" t="s">
        <v>3734</v>
      </c>
      <c r="BD171" s="63" t="s">
        <v>1221</v>
      </c>
      <c r="BE171" s="62"/>
      <c r="BF171" s="62" t="s">
        <v>25</v>
      </c>
      <c r="BG171" s="63" t="s">
        <v>4302</v>
      </c>
      <c r="BH171" s="62"/>
      <c r="BI171" s="62" t="s">
        <v>806</v>
      </c>
      <c r="BJ171" s="62" t="s">
        <v>806</v>
      </c>
      <c r="BK171" s="62" t="s">
        <v>4302</v>
      </c>
      <c r="BL171" s="63" t="s">
        <v>4302</v>
      </c>
      <c r="BM171" s="63" t="s">
        <v>4302</v>
      </c>
      <c r="BN171" s="62"/>
      <c r="BO171" s="63" t="s">
        <v>4302</v>
      </c>
      <c r="BP171" s="62" t="s">
        <v>855</v>
      </c>
      <c r="BQ171" s="62" t="s">
        <v>855</v>
      </c>
      <c r="BR171" s="62" t="s">
        <v>4302</v>
      </c>
      <c r="BS171" s="63" t="s">
        <v>4302</v>
      </c>
      <c r="BT171" s="62" t="s">
        <v>910</v>
      </c>
      <c r="BU171" s="62" t="s">
        <v>910</v>
      </c>
      <c r="BV171" s="62" t="s">
        <v>4302</v>
      </c>
      <c r="BW171" s="63" t="s">
        <v>4302</v>
      </c>
      <c r="BX171" s="63" t="s">
        <v>7263</v>
      </c>
      <c r="BY171" s="63" t="s">
        <v>4051</v>
      </c>
      <c r="BZ171" s="63" t="s">
        <v>4051</v>
      </c>
      <c r="CA171" s="63" t="s">
        <v>7263</v>
      </c>
      <c r="CB171" s="63" t="s">
        <v>4051</v>
      </c>
      <c r="CC171" s="63" t="s">
        <v>7263</v>
      </c>
      <c r="CD171" s="63" t="s">
        <v>4115</v>
      </c>
      <c r="CE171" s="62"/>
      <c r="CF171" s="64" t="s">
        <v>5112</v>
      </c>
      <c r="CG171" s="64" t="s">
        <v>5112</v>
      </c>
      <c r="CH171" s="64"/>
      <c r="CI171" s="64"/>
      <c r="CJ171" s="64"/>
      <c r="CK171" s="64" t="s">
        <v>5002</v>
      </c>
      <c r="CL171" s="64" t="s">
        <v>5002</v>
      </c>
      <c r="CM171" s="64" t="s">
        <v>5002</v>
      </c>
      <c r="CN171" s="63" t="s">
        <v>8027</v>
      </c>
      <c r="CO171" s="63" t="s">
        <v>8027</v>
      </c>
      <c r="CP171" s="64" t="s">
        <v>1565</v>
      </c>
      <c r="CQ171" s="64" t="s">
        <v>1565</v>
      </c>
      <c r="CR171" s="64" t="s">
        <v>1565</v>
      </c>
      <c r="CS171" s="64"/>
      <c r="CT171" s="64" t="s">
        <v>951</v>
      </c>
      <c r="CU171" s="64" t="s">
        <v>951</v>
      </c>
      <c r="CV171" s="64" t="s">
        <v>3845</v>
      </c>
      <c r="CW171" s="65"/>
      <c r="CX171" s="64" t="s">
        <v>973</v>
      </c>
      <c r="CY171" s="64" t="s">
        <v>973</v>
      </c>
      <c r="CZ171" s="64" t="s">
        <v>973</v>
      </c>
      <c r="DA171" s="62" t="s">
        <v>1447</v>
      </c>
      <c r="DB171" s="62"/>
      <c r="DC171" s="62" t="s">
        <v>1447</v>
      </c>
      <c r="DD171" s="62"/>
      <c r="DE171" s="62" t="s">
        <v>1447</v>
      </c>
      <c r="DF171" s="62" t="s">
        <v>1447</v>
      </c>
      <c r="DG171" s="62" t="s">
        <v>1447</v>
      </c>
      <c r="DH171" s="62" t="s">
        <v>1447</v>
      </c>
      <c r="DI171" s="62" t="s">
        <v>1828</v>
      </c>
      <c r="DJ171" s="62" t="s">
        <v>1828</v>
      </c>
      <c r="DK171" s="62" t="s">
        <v>1828</v>
      </c>
      <c r="DL171" s="62" t="s">
        <v>3514</v>
      </c>
      <c r="DM171" s="62"/>
      <c r="DN171" s="62" t="s">
        <v>3539</v>
      </c>
      <c r="DO171" s="62" t="s">
        <v>3779</v>
      </c>
      <c r="DP171" s="62" t="s">
        <v>3779</v>
      </c>
      <c r="DQ171" s="62" t="s">
        <v>3146</v>
      </c>
      <c r="DR171" s="62"/>
      <c r="DS171" s="62"/>
      <c r="DT171" s="62"/>
      <c r="DU171" s="62"/>
      <c r="DV171" s="62" t="s">
        <v>1009</v>
      </c>
      <c r="DW171" s="62" t="s">
        <v>1009</v>
      </c>
      <c r="DX171" s="62" t="s">
        <v>1009</v>
      </c>
      <c r="DY171" s="62" t="s">
        <v>1009</v>
      </c>
      <c r="DZ171" s="62" t="s">
        <v>1009</v>
      </c>
      <c r="EA171" s="62" t="s">
        <v>1009</v>
      </c>
      <c r="EB171" s="62" t="s">
        <v>1009</v>
      </c>
      <c r="EC171" s="62" t="s">
        <v>1009</v>
      </c>
      <c r="ED171" s="62" t="s">
        <v>1009</v>
      </c>
      <c r="EE171" s="62" t="s">
        <v>1009</v>
      </c>
      <c r="EF171" s="62" t="s">
        <v>1009</v>
      </c>
      <c r="EG171" s="62" t="s">
        <v>1009</v>
      </c>
      <c r="EH171" s="62" t="s">
        <v>6063</v>
      </c>
      <c r="EI171" s="62" t="s">
        <v>6063</v>
      </c>
      <c r="EJ171" s="62" t="s">
        <v>6063</v>
      </c>
      <c r="EK171" s="62" t="s">
        <v>6063</v>
      </c>
      <c r="EL171" s="62" t="s">
        <v>6063</v>
      </c>
      <c r="EM171" s="62" t="s">
        <v>6063</v>
      </c>
      <c r="EN171" s="62" t="s">
        <v>6063</v>
      </c>
      <c r="EO171" s="62" t="s">
        <v>6063</v>
      </c>
      <c r="EP171" s="66" t="s">
        <v>8147</v>
      </c>
      <c r="EQ171" s="66" t="s">
        <v>3410</v>
      </c>
      <c r="ER171" s="66" t="s">
        <v>8147</v>
      </c>
      <c r="ES171" s="66" t="s">
        <v>3410</v>
      </c>
      <c r="ET171" s="66" t="s">
        <v>3410</v>
      </c>
      <c r="EU171" s="66" t="s">
        <v>3410</v>
      </c>
      <c r="EV171" s="66" t="s">
        <v>4388</v>
      </c>
      <c r="EW171" s="66" t="s">
        <v>4388</v>
      </c>
      <c r="EX171" s="66" t="s">
        <v>4388</v>
      </c>
      <c r="EY171" s="66" t="s">
        <v>4388</v>
      </c>
      <c r="EZ171" s="62" t="s">
        <v>605</v>
      </c>
      <c r="FA171" s="62" t="s">
        <v>605</v>
      </c>
      <c r="FB171" s="62" t="s">
        <v>3699</v>
      </c>
      <c r="FC171" s="62" t="s">
        <v>3699</v>
      </c>
      <c r="FD171" s="66" t="s">
        <v>2413</v>
      </c>
      <c r="FE171" s="66" t="s">
        <v>2413</v>
      </c>
      <c r="FF171" s="66" t="s">
        <v>4461</v>
      </c>
      <c r="FG171" s="63" t="s">
        <v>3601</v>
      </c>
      <c r="FH171" s="62"/>
      <c r="FI171" s="63" t="s">
        <v>3601</v>
      </c>
      <c r="FJ171" s="62" t="s">
        <v>457</v>
      </c>
      <c r="FK171" s="62" t="s">
        <v>490</v>
      </c>
      <c r="FL171" s="63"/>
      <c r="FM171" s="63" t="s">
        <v>2510</v>
      </c>
      <c r="FN171" s="63" t="s">
        <v>2510</v>
      </c>
      <c r="FO171" s="63" t="s">
        <v>2510</v>
      </c>
      <c r="FP171" s="63" t="s">
        <v>2510</v>
      </c>
      <c r="FQ171" s="63" t="s">
        <v>2510</v>
      </c>
      <c r="FR171" s="63" t="s">
        <v>2510</v>
      </c>
      <c r="FS171" s="63" t="s">
        <v>4003</v>
      </c>
      <c r="FT171" s="63" t="s">
        <v>2608</v>
      </c>
      <c r="FU171" s="63" t="s">
        <v>2608</v>
      </c>
      <c r="FV171" s="63" t="s">
        <v>2612</v>
      </c>
      <c r="FW171" s="62"/>
      <c r="FX171" s="62" t="s">
        <v>1517</v>
      </c>
      <c r="FY171" s="62" t="s">
        <v>1517</v>
      </c>
      <c r="FZ171" s="62" t="s">
        <v>2771</v>
      </c>
      <c r="GA171" s="62" t="s">
        <v>1317</v>
      </c>
      <c r="GB171" s="62" t="s">
        <v>1049</v>
      </c>
      <c r="GC171" s="62" t="s">
        <v>1087</v>
      </c>
      <c r="GD171" s="62" t="s">
        <v>2841</v>
      </c>
      <c r="GE171" s="62" t="s">
        <v>2841</v>
      </c>
      <c r="GF171" s="62" t="s">
        <v>2841</v>
      </c>
      <c r="GG171" s="62" t="s">
        <v>2841</v>
      </c>
      <c r="GH171" s="62" t="s">
        <v>5196</v>
      </c>
      <c r="GI171" s="62" t="s">
        <v>5192</v>
      </c>
      <c r="GJ171" s="62"/>
      <c r="GK171" s="62"/>
      <c r="GL171" s="62" t="s">
        <v>1367</v>
      </c>
      <c r="GM171" s="62" t="s">
        <v>1367</v>
      </c>
      <c r="GN171" s="62" t="s">
        <v>1367</v>
      </c>
      <c r="GO171" s="62"/>
      <c r="GP171" s="62" t="s">
        <v>1676</v>
      </c>
      <c r="GQ171" s="62" t="s">
        <v>1279</v>
      </c>
      <c r="GR171" s="62"/>
      <c r="GS171" s="62"/>
      <c r="GT171" s="62" t="s">
        <v>1193</v>
      </c>
      <c r="GU171" s="62" t="s">
        <v>1212</v>
      </c>
      <c r="GV171" s="62" t="s">
        <v>1146</v>
      </c>
      <c r="GW171" s="62" t="s">
        <v>1146</v>
      </c>
      <c r="GX171" s="62" t="s">
        <v>3459</v>
      </c>
      <c r="GY171" s="62" t="s">
        <v>3459</v>
      </c>
      <c r="GZ171" s="62" t="s">
        <v>5655</v>
      </c>
      <c r="HA171" s="67"/>
      <c r="HB171" s="67"/>
      <c r="HC171" s="62" t="s">
        <v>1146</v>
      </c>
      <c r="HD171" s="62" t="s">
        <v>3027</v>
      </c>
      <c r="HE171" s="62" t="s">
        <v>1146</v>
      </c>
      <c r="HF171" s="62" t="s">
        <v>3027</v>
      </c>
      <c r="HG171" s="62" t="s">
        <v>5937</v>
      </c>
      <c r="HH171" s="62" t="s">
        <v>5937</v>
      </c>
      <c r="HI171" s="62" t="s">
        <v>2548</v>
      </c>
      <c r="HJ171" s="62" t="s">
        <v>3207</v>
      </c>
      <c r="HK171" s="62" t="s">
        <v>530</v>
      </c>
      <c r="HL171" s="62" t="s">
        <v>530</v>
      </c>
      <c r="HM171" s="62" t="s">
        <v>3317</v>
      </c>
    </row>
    <row r="172" spans="1:221" ht="36" customHeight="1">
      <c r="A172" s="44" t="s">
        <v>6475</v>
      </c>
      <c r="B172" s="44"/>
      <c r="C172" s="42" t="s">
        <v>3498</v>
      </c>
      <c r="D172" s="42" t="s">
        <v>4224</v>
      </c>
      <c r="E172" s="42" t="s">
        <v>67</v>
      </c>
      <c r="F172" s="42" t="s">
        <v>6472</v>
      </c>
      <c r="G172" s="42" t="s">
        <v>6472</v>
      </c>
      <c r="H172" s="42" t="s">
        <v>4224</v>
      </c>
      <c r="I172" s="42" t="s">
        <v>67</v>
      </c>
      <c r="J172" s="47" t="s">
        <v>67</v>
      </c>
      <c r="K172" s="29" t="s">
        <v>3499</v>
      </c>
      <c r="L172" s="42" t="s">
        <v>67</v>
      </c>
      <c r="M172" s="29" t="s">
        <v>3499</v>
      </c>
      <c r="N172" s="42" t="s">
        <v>67</v>
      </c>
      <c r="O172" s="29" t="s">
        <v>3499</v>
      </c>
      <c r="P172" s="47" t="s">
        <v>67</v>
      </c>
      <c r="Q172" s="29" t="s">
        <v>3499</v>
      </c>
      <c r="R172" s="47" t="s">
        <v>67</v>
      </c>
      <c r="S172" s="29" t="s">
        <v>3499</v>
      </c>
      <c r="T172" s="29" t="s">
        <v>4703</v>
      </c>
      <c r="U172" s="42" t="s">
        <v>67</v>
      </c>
      <c r="V172" s="29" t="s">
        <v>4703</v>
      </c>
      <c r="W172" s="42" t="s">
        <v>67</v>
      </c>
      <c r="X172" s="29" t="s">
        <v>67</v>
      </c>
      <c r="Y172" s="42" t="s">
        <v>67</v>
      </c>
      <c r="Z172" s="47" t="s">
        <v>67</v>
      </c>
      <c r="AA172" s="47" t="s">
        <v>67</v>
      </c>
      <c r="AB172" s="47" t="s">
        <v>67</v>
      </c>
      <c r="AC172" s="42" t="s">
        <v>3498</v>
      </c>
      <c r="AD172" s="42" t="s">
        <v>3498</v>
      </c>
      <c r="AE172" s="42" t="s">
        <v>3498</v>
      </c>
      <c r="AF172" s="42" t="s">
        <v>3496</v>
      </c>
      <c r="AG172" s="42" t="s">
        <v>67</v>
      </c>
      <c r="AH172" s="42" t="s">
        <v>67</v>
      </c>
      <c r="AI172" s="42" t="s">
        <v>67</v>
      </c>
      <c r="AJ172" s="42" t="s">
        <v>67</v>
      </c>
      <c r="AK172" s="29" t="s">
        <v>67</v>
      </c>
      <c r="AL172" s="42" t="s">
        <v>6472</v>
      </c>
      <c r="AM172" s="29" t="s">
        <v>67</v>
      </c>
      <c r="AN172" s="42" t="s">
        <v>248</v>
      </c>
      <c r="AO172" s="29" t="s">
        <v>6920</v>
      </c>
      <c r="AP172" s="29" t="s">
        <v>67</v>
      </c>
      <c r="AQ172" s="29" t="s">
        <v>84</v>
      </c>
      <c r="AR172" s="47" t="s">
        <v>67</v>
      </c>
      <c r="AS172" s="47" t="s">
        <v>67</v>
      </c>
      <c r="AT172" s="47" t="s">
        <v>67</v>
      </c>
      <c r="AU172" s="47" t="s">
        <v>67</v>
      </c>
      <c r="AV172" s="47" t="s">
        <v>67</v>
      </c>
      <c r="AW172" s="42" t="s">
        <v>7087</v>
      </c>
      <c r="AX172" s="42" t="s">
        <v>7087</v>
      </c>
      <c r="AY172" s="42" t="s">
        <v>67</v>
      </c>
      <c r="AZ172" s="42" t="s">
        <v>67</v>
      </c>
      <c r="BA172" s="42" t="s">
        <v>67</v>
      </c>
      <c r="BB172" s="42" t="s">
        <v>67</v>
      </c>
      <c r="BC172" s="42" t="s">
        <v>67</v>
      </c>
      <c r="BD172" s="42" t="s">
        <v>67</v>
      </c>
      <c r="BE172" s="47" t="s">
        <v>25</v>
      </c>
      <c r="BF172" s="47" t="s">
        <v>25</v>
      </c>
      <c r="BG172" s="42" t="s">
        <v>7087</v>
      </c>
      <c r="BH172" s="47" t="s">
        <v>67</v>
      </c>
      <c r="BI172" s="29" t="s">
        <v>3499</v>
      </c>
      <c r="BJ172" s="29" t="s">
        <v>3499</v>
      </c>
      <c r="BK172" s="29" t="s">
        <v>3499</v>
      </c>
      <c r="BL172" s="29" t="s">
        <v>3499</v>
      </c>
      <c r="BM172" s="29" t="s">
        <v>67</v>
      </c>
      <c r="BN172" s="47" t="s">
        <v>67</v>
      </c>
      <c r="BO172" s="29" t="s">
        <v>67</v>
      </c>
      <c r="BP172" s="29" t="s">
        <v>3499</v>
      </c>
      <c r="BQ172" s="29" t="s">
        <v>3499</v>
      </c>
      <c r="BR172" s="42" t="s">
        <v>4298</v>
      </c>
      <c r="BS172" s="42" t="s">
        <v>4298</v>
      </c>
      <c r="BT172" s="29" t="s">
        <v>3499</v>
      </c>
      <c r="BU172" s="29" t="s">
        <v>3499</v>
      </c>
      <c r="BV172" s="42" t="s">
        <v>4298</v>
      </c>
      <c r="BW172" s="42" t="s">
        <v>4298</v>
      </c>
      <c r="BX172" s="29" t="s">
        <v>67</v>
      </c>
      <c r="BY172" s="42" t="s">
        <v>4298</v>
      </c>
      <c r="BZ172" s="42" t="s">
        <v>4074</v>
      </c>
      <c r="CA172" s="42" t="s">
        <v>7324</v>
      </c>
      <c r="CB172" s="42" t="s">
        <v>4055</v>
      </c>
      <c r="CC172" s="29" t="s">
        <v>25</v>
      </c>
      <c r="CD172" s="47" t="s">
        <v>25</v>
      </c>
      <c r="CE172" s="47" t="s">
        <v>67</v>
      </c>
      <c r="CF172" s="29" t="s">
        <v>3499</v>
      </c>
      <c r="CG172" s="29" t="s">
        <v>3499</v>
      </c>
      <c r="CH172" s="29" t="s">
        <v>67</v>
      </c>
      <c r="CI172" s="35" t="s">
        <v>67</v>
      </c>
      <c r="CJ172" s="48" t="s">
        <v>67</v>
      </c>
      <c r="CK172" s="29" t="s">
        <v>3499</v>
      </c>
      <c r="CL172" s="29" t="s">
        <v>3499</v>
      </c>
      <c r="CM172" s="29" t="s">
        <v>3499</v>
      </c>
      <c r="CN172" s="29" t="s">
        <v>67</v>
      </c>
      <c r="CO172" s="29" t="s">
        <v>67</v>
      </c>
      <c r="CP172" s="48" t="s">
        <v>67</v>
      </c>
      <c r="CQ172" s="51" t="s">
        <v>3501</v>
      </c>
      <c r="CR172" s="51" t="s">
        <v>3501</v>
      </c>
      <c r="CS172" s="29" t="s">
        <v>67</v>
      </c>
      <c r="CT172" s="29" t="s">
        <v>67</v>
      </c>
      <c r="CU172" s="29" t="s">
        <v>67</v>
      </c>
      <c r="CV172" s="29" t="s">
        <v>67</v>
      </c>
      <c r="CW172" s="35" t="s">
        <v>67</v>
      </c>
      <c r="CX172" s="29" t="s">
        <v>67</v>
      </c>
      <c r="CY172" s="29" t="s">
        <v>67</v>
      </c>
      <c r="CZ172" s="29" t="s">
        <v>67</v>
      </c>
      <c r="DA172" s="42" t="s">
        <v>3500</v>
      </c>
      <c r="DB172" s="47" t="s">
        <v>67</v>
      </c>
      <c r="DC172" s="42" t="s">
        <v>3500</v>
      </c>
      <c r="DD172" s="47" t="s">
        <v>67</v>
      </c>
      <c r="DE172" s="42" t="s">
        <v>3500</v>
      </c>
      <c r="DF172" s="42" t="s">
        <v>4531</v>
      </c>
      <c r="DG172" s="42" t="s">
        <v>3500</v>
      </c>
      <c r="DH172" s="42" t="s">
        <v>4531</v>
      </c>
      <c r="DI172" s="47" t="s">
        <v>67</v>
      </c>
      <c r="DJ172" s="47" t="s">
        <v>67</v>
      </c>
      <c r="DK172" s="47" t="s">
        <v>67</v>
      </c>
      <c r="DL172" s="42" t="s">
        <v>67</v>
      </c>
      <c r="DM172" s="42" t="s">
        <v>3502</v>
      </c>
      <c r="DN172" s="42" t="s">
        <v>3502</v>
      </c>
      <c r="DO172" s="42" t="s">
        <v>3498</v>
      </c>
      <c r="DP172" s="42" t="s">
        <v>3498</v>
      </c>
      <c r="DQ172" s="47" t="s">
        <v>67</v>
      </c>
      <c r="DR172" s="47" t="s">
        <v>67</v>
      </c>
      <c r="DS172" s="47" t="s">
        <v>67</v>
      </c>
      <c r="DT172" s="47" t="s">
        <v>67</v>
      </c>
      <c r="DU172" s="47" t="s">
        <v>67</v>
      </c>
      <c r="DV172" s="42" t="s">
        <v>3502</v>
      </c>
      <c r="DW172" s="42" t="s">
        <v>3502</v>
      </c>
      <c r="DX172" s="42" t="s">
        <v>3502</v>
      </c>
      <c r="DY172" s="42" t="s">
        <v>3502</v>
      </c>
      <c r="DZ172" s="42" t="s">
        <v>3502</v>
      </c>
      <c r="EA172" s="42" t="s">
        <v>3502</v>
      </c>
      <c r="EB172" s="42" t="s">
        <v>3502</v>
      </c>
      <c r="EC172" s="42" t="s">
        <v>3502</v>
      </c>
      <c r="ED172" s="42" t="s">
        <v>3502</v>
      </c>
      <c r="EE172" s="42" t="s">
        <v>3502</v>
      </c>
      <c r="EF172" s="42" t="s">
        <v>3502</v>
      </c>
      <c r="EG172" s="42" t="s">
        <v>3502</v>
      </c>
      <c r="EH172" s="42" t="s">
        <v>3502</v>
      </c>
      <c r="EI172" s="42" t="s">
        <v>3502</v>
      </c>
      <c r="EJ172" s="42" t="s">
        <v>3502</v>
      </c>
      <c r="EK172" s="42" t="s">
        <v>3502</v>
      </c>
      <c r="EL172" s="42" t="s">
        <v>67</v>
      </c>
      <c r="EM172" s="42" t="s">
        <v>67</v>
      </c>
      <c r="EN172" s="42" t="s">
        <v>67</v>
      </c>
      <c r="EO172" s="42" t="s">
        <v>67</v>
      </c>
      <c r="EP172" s="29" t="s">
        <v>67</v>
      </c>
      <c r="EQ172" s="29" t="s">
        <v>3499</v>
      </c>
      <c r="ER172" s="29" t="s">
        <v>67</v>
      </c>
      <c r="ES172" s="29" t="s">
        <v>3499</v>
      </c>
      <c r="ET172" s="29" t="s">
        <v>3499</v>
      </c>
      <c r="EU172" s="29" t="s">
        <v>3499</v>
      </c>
      <c r="EV172" s="29" t="s">
        <v>67</v>
      </c>
      <c r="EW172" s="29" t="s">
        <v>67</v>
      </c>
      <c r="EX172" s="29" t="s">
        <v>67</v>
      </c>
      <c r="EY172" s="29" t="s">
        <v>67</v>
      </c>
      <c r="EZ172" s="29" t="s">
        <v>3499</v>
      </c>
      <c r="FA172" s="29" t="s">
        <v>3499</v>
      </c>
      <c r="FB172" s="29" t="s">
        <v>3499</v>
      </c>
      <c r="FC172" s="29" t="s">
        <v>3499</v>
      </c>
      <c r="FD172" s="42" t="s">
        <v>2416</v>
      </c>
      <c r="FE172" s="42" t="s">
        <v>2416</v>
      </c>
      <c r="FF172" s="42" t="s">
        <v>4434</v>
      </c>
      <c r="FG172" s="47" t="s">
        <v>67</v>
      </c>
      <c r="FH172" s="47" t="s">
        <v>67</v>
      </c>
      <c r="FI172" s="47" t="s">
        <v>67</v>
      </c>
      <c r="FJ172" s="42" t="s">
        <v>67</v>
      </c>
      <c r="FK172" s="29" t="s">
        <v>3499</v>
      </c>
      <c r="FL172" s="47" t="s">
        <v>67</v>
      </c>
      <c r="FM172" s="29" t="s">
        <v>3499</v>
      </c>
      <c r="FN172" s="29" t="s">
        <v>3499</v>
      </c>
      <c r="FO172" s="29" t="s">
        <v>7087</v>
      </c>
      <c r="FP172" s="29" t="s">
        <v>7087</v>
      </c>
      <c r="FQ172" s="29" t="s">
        <v>7087</v>
      </c>
      <c r="FR172" s="29" t="s">
        <v>7087</v>
      </c>
      <c r="FS172" s="42" t="s">
        <v>3496</v>
      </c>
      <c r="FT172" s="42" t="s">
        <v>2604</v>
      </c>
      <c r="FU172" s="42" t="s">
        <v>2604</v>
      </c>
      <c r="FV172" s="42" t="s">
        <v>3496</v>
      </c>
      <c r="FW172" s="47" t="s">
        <v>67</v>
      </c>
      <c r="FX172" s="29" t="s">
        <v>3499</v>
      </c>
      <c r="FY172" s="29" t="s">
        <v>3499</v>
      </c>
      <c r="FZ172" s="47" t="s">
        <v>67</v>
      </c>
      <c r="GA172" s="47" t="s">
        <v>67</v>
      </c>
      <c r="GB172" s="42" t="s">
        <v>3503</v>
      </c>
      <c r="GC172" s="42" t="s">
        <v>3503</v>
      </c>
      <c r="GD172" s="47" t="s">
        <v>67</v>
      </c>
      <c r="GE172" s="47" t="s">
        <v>67</v>
      </c>
      <c r="GF172" s="47" t="s">
        <v>67</v>
      </c>
      <c r="GG172" s="47" t="s">
        <v>67</v>
      </c>
      <c r="GH172" s="47" t="s">
        <v>67</v>
      </c>
      <c r="GI172" s="47" t="s">
        <v>67</v>
      </c>
      <c r="GJ172" s="47" t="s">
        <v>67</v>
      </c>
      <c r="GK172" s="47" t="s">
        <v>67</v>
      </c>
      <c r="GL172" s="47" t="s">
        <v>67</v>
      </c>
      <c r="GM172" s="47" t="s">
        <v>67</v>
      </c>
      <c r="GN172" s="47" t="s">
        <v>67</v>
      </c>
      <c r="GO172" s="47" t="s">
        <v>67</v>
      </c>
      <c r="GP172" s="29" t="s">
        <v>3499</v>
      </c>
      <c r="GQ172" s="29" t="s">
        <v>3499</v>
      </c>
      <c r="GR172" s="47" t="s">
        <v>67</v>
      </c>
      <c r="GS172" s="47" t="s">
        <v>67</v>
      </c>
      <c r="GT172" s="47" t="s">
        <v>67</v>
      </c>
      <c r="GU172" s="47" t="s">
        <v>67</v>
      </c>
      <c r="GV172" s="47" t="s">
        <v>67</v>
      </c>
      <c r="GW172" s="47" t="s">
        <v>67</v>
      </c>
      <c r="GX172" s="29" t="s">
        <v>3499</v>
      </c>
      <c r="GY172" s="29" t="s">
        <v>3499</v>
      </c>
      <c r="GZ172" s="29" t="s">
        <v>67</v>
      </c>
      <c r="HA172" s="47" t="s">
        <v>67</v>
      </c>
      <c r="HB172" s="47" t="s">
        <v>67</v>
      </c>
      <c r="HC172" s="47" t="s">
        <v>67</v>
      </c>
      <c r="HD172" s="47" t="s">
        <v>67</v>
      </c>
      <c r="HE172" s="47" t="s">
        <v>67</v>
      </c>
      <c r="HF172" s="47" t="s">
        <v>4608</v>
      </c>
      <c r="HG172" s="29" t="s">
        <v>67</v>
      </c>
      <c r="HH172" s="29" t="s">
        <v>67</v>
      </c>
      <c r="HI172" s="42" t="s">
        <v>3503</v>
      </c>
      <c r="HJ172" s="42" t="s">
        <v>3503</v>
      </c>
      <c r="HK172" s="47" t="s">
        <v>67</v>
      </c>
      <c r="HL172" s="29" t="s">
        <v>3499</v>
      </c>
      <c r="HM172" s="29" t="s">
        <v>3499</v>
      </c>
    </row>
    <row r="173" spans="1:221" ht="11.25" customHeight="1">
      <c r="A173" s="86" t="s">
        <v>435</v>
      </c>
      <c r="B173" s="86"/>
      <c r="C173" s="62" t="s">
        <v>5561</v>
      </c>
      <c r="D173" s="62" t="s">
        <v>5490</v>
      </c>
      <c r="E173" s="62" t="s">
        <v>6182</v>
      </c>
      <c r="F173" s="62" t="s">
        <v>6243</v>
      </c>
      <c r="G173" s="62" t="s">
        <v>6243</v>
      </c>
      <c r="H173" s="62" t="s">
        <v>5490</v>
      </c>
      <c r="I173" s="62" t="s">
        <v>6386</v>
      </c>
      <c r="J173" s="62"/>
      <c r="K173" s="62" t="s">
        <v>1622</v>
      </c>
      <c r="L173" s="62" t="s">
        <v>6387</v>
      </c>
      <c r="M173" s="62" t="s">
        <v>1622</v>
      </c>
      <c r="N173" s="62" t="s">
        <v>6386</v>
      </c>
      <c r="O173" s="62" t="s">
        <v>1622</v>
      </c>
      <c r="P173" s="63"/>
      <c r="Q173" s="63" t="s">
        <v>688</v>
      </c>
      <c r="R173" s="63"/>
      <c r="S173" s="63" t="s">
        <v>730</v>
      </c>
      <c r="T173" s="63" t="s">
        <v>4845</v>
      </c>
      <c r="U173" s="63" t="s">
        <v>4845</v>
      </c>
      <c r="V173" s="63" t="s">
        <v>4773</v>
      </c>
      <c r="W173" s="63" t="s">
        <v>4773</v>
      </c>
      <c r="X173" s="63" t="s">
        <v>4704</v>
      </c>
      <c r="Y173" s="63" t="s">
        <v>4704</v>
      </c>
      <c r="Z173" s="63" t="s">
        <v>1755</v>
      </c>
      <c r="AA173" s="63" t="s">
        <v>1727</v>
      </c>
      <c r="AB173" s="63" t="s">
        <v>1726</v>
      </c>
      <c r="AC173" s="63" t="s">
        <v>2331</v>
      </c>
      <c r="AD173" s="63" t="s">
        <v>2331</v>
      </c>
      <c r="AE173" s="63" t="s">
        <v>2331</v>
      </c>
      <c r="AF173" s="63" t="s">
        <v>3497</v>
      </c>
      <c r="AG173" s="63"/>
      <c r="AH173" s="63"/>
      <c r="AI173" s="200"/>
      <c r="AJ173" s="63" t="s">
        <v>3921</v>
      </c>
      <c r="AK173" s="63" t="s">
        <v>3921</v>
      </c>
      <c r="AL173" s="62" t="s">
        <v>6243</v>
      </c>
      <c r="AM173" s="63" t="s">
        <v>5292</v>
      </c>
      <c r="AN173" s="63" t="s">
        <v>5825</v>
      </c>
      <c r="AO173" s="63" t="s">
        <v>6917</v>
      </c>
      <c r="AP173" s="63" t="s">
        <v>5292</v>
      </c>
      <c r="AQ173" s="63" t="s">
        <v>5425</v>
      </c>
      <c r="AR173" s="63" t="s">
        <v>7021</v>
      </c>
      <c r="AS173" s="63"/>
      <c r="AT173" s="63"/>
      <c r="AU173" s="63" t="s">
        <v>1516</v>
      </c>
      <c r="AV173" s="63" t="s">
        <v>1516</v>
      </c>
      <c r="AW173" s="63" t="s">
        <v>1247</v>
      </c>
      <c r="AX173" s="63" t="s">
        <v>1247</v>
      </c>
      <c r="AY173" s="63" t="s">
        <v>1251</v>
      </c>
      <c r="AZ173" s="63" t="s">
        <v>1251</v>
      </c>
      <c r="BA173" s="63" t="s">
        <v>1251</v>
      </c>
      <c r="BB173" s="63" t="s">
        <v>3736</v>
      </c>
      <c r="BC173" s="63" t="s">
        <v>3736</v>
      </c>
      <c r="BD173" s="63" t="s">
        <v>3736</v>
      </c>
      <c r="BE173" s="62"/>
      <c r="BF173" s="62" t="s">
        <v>25</v>
      </c>
      <c r="BG173" s="63" t="s">
        <v>4297</v>
      </c>
      <c r="BH173" s="62"/>
      <c r="BI173" s="62" t="s">
        <v>803</v>
      </c>
      <c r="BJ173" s="62" t="s">
        <v>803</v>
      </c>
      <c r="BK173" s="62" t="s">
        <v>4297</v>
      </c>
      <c r="BL173" s="63" t="s">
        <v>4297</v>
      </c>
      <c r="BM173" s="63" t="s">
        <v>4297</v>
      </c>
      <c r="BN173" s="62"/>
      <c r="BO173" s="63" t="s">
        <v>4297</v>
      </c>
      <c r="BP173" s="62" t="s">
        <v>852</v>
      </c>
      <c r="BQ173" s="62" t="s">
        <v>852</v>
      </c>
      <c r="BR173" s="62" t="s">
        <v>4297</v>
      </c>
      <c r="BS173" s="63" t="s">
        <v>4297</v>
      </c>
      <c r="BT173" s="62" t="s">
        <v>908</v>
      </c>
      <c r="BU173" s="62" t="s">
        <v>908</v>
      </c>
      <c r="BV173" s="62" t="s">
        <v>4297</v>
      </c>
      <c r="BW173" s="63" t="s">
        <v>4297</v>
      </c>
      <c r="BX173" s="63" t="s">
        <v>7265</v>
      </c>
      <c r="BY173" s="63" t="s">
        <v>4054</v>
      </c>
      <c r="BZ173" s="63" t="s">
        <v>4054</v>
      </c>
      <c r="CA173" s="63" t="s">
        <v>7265</v>
      </c>
      <c r="CB173" s="63" t="s">
        <v>4054</v>
      </c>
      <c r="CC173" s="63" t="s">
        <v>7352</v>
      </c>
      <c r="CD173" s="62" t="s">
        <v>25</v>
      </c>
      <c r="CE173" s="62"/>
      <c r="CF173" s="64" t="s">
        <v>5110</v>
      </c>
      <c r="CG173" s="64" t="s">
        <v>5110</v>
      </c>
      <c r="CH173" s="64"/>
      <c r="CI173" s="64"/>
      <c r="CJ173" s="64"/>
      <c r="CK173" s="64" t="s">
        <v>5000</v>
      </c>
      <c r="CL173" s="64" t="s">
        <v>5000</v>
      </c>
      <c r="CM173" s="64" t="s">
        <v>5000</v>
      </c>
      <c r="CN173" s="63" t="s">
        <v>8028</v>
      </c>
      <c r="CO173" s="63" t="s">
        <v>8028</v>
      </c>
      <c r="CP173" s="64" t="s">
        <v>1566</v>
      </c>
      <c r="CQ173" s="64" t="s">
        <v>1566</v>
      </c>
      <c r="CR173" s="64" t="s">
        <v>1566</v>
      </c>
      <c r="CS173" s="64"/>
      <c r="CT173" s="64" t="s">
        <v>949</v>
      </c>
      <c r="CU173" s="64" t="s">
        <v>949</v>
      </c>
      <c r="CV173" s="64" t="s">
        <v>3844</v>
      </c>
      <c r="CW173" s="65"/>
      <c r="CX173" s="64" t="s">
        <v>949</v>
      </c>
      <c r="CY173" s="64" t="s">
        <v>949</v>
      </c>
      <c r="CZ173" s="64" t="s">
        <v>3844</v>
      </c>
      <c r="DA173" s="62" t="s">
        <v>1444</v>
      </c>
      <c r="DB173" s="62"/>
      <c r="DC173" s="62" t="s">
        <v>1444</v>
      </c>
      <c r="DD173" s="62"/>
      <c r="DE173" s="62" t="s">
        <v>1444</v>
      </c>
      <c r="DF173" s="62" t="s">
        <v>4530</v>
      </c>
      <c r="DG173" s="62" t="s">
        <v>1444</v>
      </c>
      <c r="DH173" s="62" t="s">
        <v>4530</v>
      </c>
      <c r="DI173" s="62" t="s">
        <v>1827</v>
      </c>
      <c r="DJ173" s="62" t="s">
        <v>1827</v>
      </c>
      <c r="DK173" s="62" t="s">
        <v>1827</v>
      </c>
      <c r="DL173" s="62" t="s">
        <v>3514</v>
      </c>
      <c r="DM173" s="62" t="s">
        <v>2179</v>
      </c>
      <c r="DN173" s="62" t="s">
        <v>3540</v>
      </c>
      <c r="DO173" s="62" t="s">
        <v>3774</v>
      </c>
      <c r="DP173" s="62" t="s">
        <v>3774</v>
      </c>
      <c r="DQ173" s="62" t="s">
        <v>3148</v>
      </c>
      <c r="DR173" s="62"/>
      <c r="DS173" s="62"/>
      <c r="DT173" s="62"/>
      <c r="DU173" s="62"/>
      <c r="DV173" s="62" t="s">
        <v>1008</v>
      </c>
      <c r="DW173" s="62" t="s">
        <v>1008</v>
      </c>
      <c r="DX173" s="62" t="s">
        <v>1008</v>
      </c>
      <c r="DY173" s="62" t="s">
        <v>1008</v>
      </c>
      <c r="DZ173" s="62" t="s">
        <v>1008</v>
      </c>
      <c r="EA173" s="62" t="s">
        <v>1008</v>
      </c>
      <c r="EB173" s="62" t="s">
        <v>1008</v>
      </c>
      <c r="EC173" s="62" t="s">
        <v>1008</v>
      </c>
      <c r="ED173" s="62" t="s">
        <v>1008</v>
      </c>
      <c r="EE173" s="62" t="s">
        <v>1008</v>
      </c>
      <c r="EF173" s="62" t="s">
        <v>1008</v>
      </c>
      <c r="EG173" s="62" t="s">
        <v>1008</v>
      </c>
      <c r="EH173" s="62" t="s">
        <v>6067</v>
      </c>
      <c r="EI173" s="62" t="s">
        <v>6067</v>
      </c>
      <c r="EJ173" s="62" t="s">
        <v>6067</v>
      </c>
      <c r="EK173" s="62" t="s">
        <v>6067</v>
      </c>
      <c r="EL173" s="62" t="s">
        <v>7414</v>
      </c>
      <c r="EM173" s="62" t="s">
        <v>7414</v>
      </c>
      <c r="EN173" s="62" t="s">
        <v>7414</v>
      </c>
      <c r="EO173" s="62" t="s">
        <v>7414</v>
      </c>
      <c r="EP173" s="66" t="s">
        <v>8139</v>
      </c>
      <c r="EQ173" s="66" t="s">
        <v>3390</v>
      </c>
      <c r="ER173" s="66" t="s">
        <v>8139</v>
      </c>
      <c r="ES173" s="66" t="s">
        <v>3390</v>
      </c>
      <c r="ET173" s="66" t="s">
        <v>3390</v>
      </c>
      <c r="EU173" s="66" t="s">
        <v>3390</v>
      </c>
      <c r="EV173" s="66" t="s">
        <v>4381</v>
      </c>
      <c r="EW173" s="66" t="s">
        <v>4381</v>
      </c>
      <c r="EX173" s="66" t="s">
        <v>4381</v>
      </c>
      <c r="EY173" s="66" t="s">
        <v>4381</v>
      </c>
      <c r="EZ173" s="62" t="s">
        <v>603</v>
      </c>
      <c r="FA173" s="62" t="s">
        <v>603</v>
      </c>
      <c r="FB173" s="62" t="s">
        <v>3703</v>
      </c>
      <c r="FC173" s="62" t="s">
        <v>3703</v>
      </c>
      <c r="FD173" s="66" t="s">
        <v>2415</v>
      </c>
      <c r="FE173" s="66" t="s">
        <v>2415</v>
      </c>
      <c r="FF173" s="66" t="s">
        <v>4462</v>
      </c>
      <c r="FG173" s="63" t="s">
        <v>3599</v>
      </c>
      <c r="FH173" s="62"/>
      <c r="FI173" s="63" t="s">
        <v>3599</v>
      </c>
      <c r="FJ173" s="62" t="s">
        <v>456</v>
      </c>
      <c r="FK173" s="62" t="s">
        <v>491</v>
      </c>
      <c r="FL173" s="63"/>
      <c r="FM173" s="63" t="s">
        <v>1145</v>
      </c>
      <c r="FN173" s="63" t="s">
        <v>1145</v>
      </c>
      <c r="FO173" s="63" t="s">
        <v>1145</v>
      </c>
      <c r="FP173" s="63" t="s">
        <v>1145</v>
      </c>
      <c r="FQ173" s="63" t="s">
        <v>1145</v>
      </c>
      <c r="FR173" s="63" t="s">
        <v>1145</v>
      </c>
      <c r="FS173" s="63" t="s">
        <v>3984</v>
      </c>
      <c r="FT173" s="63" t="s">
        <v>2603</v>
      </c>
      <c r="FU173" s="63" t="s">
        <v>2603</v>
      </c>
      <c r="FV173" s="63" t="s">
        <v>2603</v>
      </c>
      <c r="FW173" s="62"/>
      <c r="FX173" s="62" t="s">
        <v>1516</v>
      </c>
      <c r="FY173" s="62" t="s">
        <v>1516</v>
      </c>
      <c r="FZ173" s="62" t="s">
        <v>2768</v>
      </c>
      <c r="GA173" s="62" t="s">
        <v>1316</v>
      </c>
      <c r="GB173" s="62" t="s">
        <v>1086</v>
      </c>
      <c r="GC173" s="62" t="s">
        <v>1086</v>
      </c>
      <c r="GD173" s="62" t="s">
        <v>2838</v>
      </c>
      <c r="GE173" s="62" t="s">
        <v>2838</v>
      </c>
      <c r="GF173" s="62" t="s">
        <v>2838</v>
      </c>
      <c r="GG173" s="62" t="s">
        <v>2838</v>
      </c>
      <c r="GH173" s="62" t="s">
        <v>5194</v>
      </c>
      <c r="GI173" s="62" t="s">
        <v>5194</v>
      </c>
      <c r="GJ173" s="62"/>
      <c r="GK173" s="62"/>
      <c r="GL173" s="62" t="s">
        <v>1366</v>
      </c>
      <c r="GM173" s="62" t="s">
        <v>1366</v>
      </c>
      <c r="GN173" s="62" t="s">
        <v>1366</v>
      </c>
      <c r="GO173" s="62"/>
      <c r="GP173" s="62" t="s">
        <v>1674</v>
      </c>
      <c r="GQ173" s="62" t="s">
        <v>1279</v>
      </c>
      <c r="GR173" s="62"/>
      <c r="GS173" s="62"/>
      <c r="GT173" s="62" t="s">
        <v>1145</v>
      </c>
      <c r="GU173" s="62" t="s">
        <v>1145</v>
      </c>
      <c r="GV173" s="62" t="s">
        <v>1145</v>
      </c>
      <c r="GW173" s="62" t="s">
        <v>1145</v>
      </c>
      <c r="GX173" s="62" t="s">
        <v>3453</v>
      </c>
      <c r="GY173" s="62" t="s">
        <v>3453</v>
      </c>
      <c r="GZ173" s="62" t="s">
        <v>5656</v>
      </c>
      <c r="HA173" s="67"/>
      <c r="HB173" s="67"/>
      <c r="HC173" s="62" t="s">
        <v>1145</v>
      </c>
      <c r="HD173" s="62" t="s">
        <v>1145</v>
      </c>
      <c r="HE173" s="62" t="s">
        <v>4607</v>
      </c>
      <c r="HF173" s="62" t="s">
        <v>4609</v>
      </c>
      <c r="HG173" s="62" t="s">
        <v>5934</v>
      </c>
      <c r="HH173" s="62" t="s">
        <v>5934</v>
      </c>
      <c r="HI173" s="62" t="s">
        <v>3204</v>
      </c>
      <c r="HJ173" s="62" t="s">
        <v>3204</v>
      </c>
      <c r="HK173" s="62" t="s">
        <v>531</v>
      </c>
      <c r="HL173" s="62" t="s">
        <v>531</v>
      </c>
      <c r="HM173" s="62" t="s">
        <v>3315</v>
      </c>
    </row>
    <row r="174" spans="1:221" s="172" customFormat="1" ht="24.75" customHeight="1">
      <c r="A174" s="44" t="s">
        <v>6456</v>
      </c>
      <c r="B174" s="44"/>
      <c r="C174" s="127"/>
      <c r="D174" s="127"/>
      <c r="E174" s="42" t="s">
        <v>25</v>
      </c>
      <c r="F174" s="176" t="s">
        <v>6476</v>
      </c>
      <c r="G174" s="176" t="s">
        <v>6473</v>
      </c>
      <c r="H174" s="127"/>
      <c r="I174" s="174" t="s">
        <v>25</v>
      </c>
      <c r="J174" s="127"/>
      <c r="K174" s="127"/>
      <c r="L174" s="42" t="s">
        <v>6474</v>
      </c>
      <c r="M174" s="127"/>
      <c r="N174" s="174" t="s">
        <v>25</v>
      </c>
      <c r="O174" s="127"/>
      <c r="P174" s="126"/>
      <c r="Q174" s="126"/>
      <c r="R174" s="126"/>
      <c r="S174" s="126"/>
      <c r="T174" s="126"/>
      <c r="U174" s="42" t="s">
        <v>67</v>
      </c>
      <c r="V174" s="126"/>
      <c r="W174" s="42" t="s">
        <v>67</v>
      </c>
      <c r="X174" s="175" t="s">
        <v>67</v>
      </c>
      <c r="Y174" s="175" t="s">
        <v>67</v>
      </c>
      <c r="Z174" s="126"/>
      <c r="AA174" s="126"/>
      <c r="AB174" s="126"/>
      <c r="AC174" s="126"/>
      <c r="AD174" s="126"/>
      <c r="AE174" s="126"/>
      <c r="AF174" s="126"/>
      <c r="AG174" s="126"/>
      <c r="AH174" s="126"/>
      <c r="AI174" s="126"/>
      <c r="AJ174" s="42" t="s">
        <v>25</v>
      </c>
      <c r="AK174" s="29" t="s">
        <v>25</v>
      </c>
      <c r="AL174" s="176" t="s">
        <v>6476</v>
      </c>
      <c r="AM174" s="126"/>
      <c r="AN174" s="126"/>
      <c r="AO174" s="29" t="s">
        <v>6920</v>
      </c>
      <c r="AP174" s="126"/>
      <c r="AQ174" s="223"/>
      <c r="AR174" s="29" t="s">
        <v>7040</v>
      </c>
      <c r="AS174" s="29" t="s">
        <v>25</v>
      </c>
      <c r="AT174" s="29" t="s">
        <v>25</v>
      </c>
      <c r="AU174" s="223"/>
      <c r="AV174" s="223"/>
      <c r="AW174" s="175" t="s">
        <v>25</v>
      </c>
      <c r="AX174" s="175" t="s">
        <v>25</v>
      </c>
      <c r="AY174" s="126"/>
      <c r="AZ174" s="126"/>
      <c r="BA174" s="126"/>
      <c r="BB174" s="126"/>
      <c r="BC174" s="126"/>
      <c r="BD174" s="126"/>
      <c r="BE174" s="127"/>
      <c r="BF174" s="127"/>
      <c r="BG174" s="175" t="s">
        <v>25</v>
      </c>
      <c r="BH174" s="127"/>
      <c r="BI174" s="127"/>
      <c r="BJ174" s="127"/>
      <c r="BK174" s="127"/>
      <c r="BL174" s="223"/>
      <c r="BM174" s="29" t="s">
        <v>67</v>
      </c>
      <c r="BN174" s="127"/>
      <c r="BO174" s="29" t="s">
        <v>67</v>
      </c>
      <c r="BP174" s="127"/>
      <c r="BQ174" s="127"/>
      <c r="BR174" s="127"/>
      <c r="BS174" s="223"/>
      <c r="BT174" s="127"/>
      <c r="BU174" s="127"/>
      <c r="BV174" s="127"/>
      <c r="BW174" s="223"/>
      <c r="BX174" s="29" t="s">
        <v>25</v>
      </c>
      <c r="BY174" s="175"/>
      <c r="BZ174" s="126"/>
      <c r="CA174" s="176" t="s">
        <v>7325</v>
      </c>
      <c r="CB174" s="126"/>
      <c r="CC174" s="29" t="s">
        <v>25</v>
      </c>
      <c r="CD174" s="127"/>
      <c r="CE174" s="127"/>
      <c r="CF174" s="128"/>
      <c r="CG174" s="128"/>
      <c r="CH174" s="128"/>
      <c r="CI174" s="128"/>
      <c r="CJ174" s="128"/>
      <c r="CK174" s="212"/>
      <c r="CL174" s="212"/>
      <c r="CM174" s="212"/>
      <c r="CN174" s="29" t="s">
        <v>67</v>
      </c>
      <c r="CO174" s="29" t="s">
        <v>67</v>
      </c>
      <c r="CP174" s="128"/>
      <c r="CQ174" s="128"/>
      <c r="CR174" s="212"/>
      <c r="CS174" s="128"/>
      <c r="CT174" s="128"/>
      <c r="CU174" s="128"/>
      <c r="CV174" s="212"/>
      <c r="CW174" s="211"/>
      <c r="CX174" s="128"/>
      <c r="CY174" s="128"/>
      <c r="CZ174" s="212"/>
      <c r="DA174" s="174"/>
      <c r="DB174" s="127"/>
      <c r="DC174" s="127"/>
      <c r="DD174" s="127"/>
      <c r="DE174" s="127"/>
      <c r="DF174" s="174"/>
      <c r="DG174" s="127"/>
      <c r="DH174" s="174"/>
      <c r="DI174" s="127"/>
      <c r="DJ174" s="127"/>
      <c r="DK174" s="127"/>
      <c r="DL174" s="127"/>
      <c r="DM174" s="127"/>
      <c r="DN174" s="174"/>
      <c r="DO174" s="174"/>
      <c r="DP174" s="174"/>
      <c r="DQ174" s="127"/>
      <c r="DR174" s="127"/>
      <c r="DS174" s="127"/>
      <c r="DT174" s="127"/>
      <c r="DU174" s="127"/>
      <c r="DV174" s="127"/>
      <c r="DW174" s="127"/>
      <c r="DX174" s="127"/>
      <c r="DY174" s="127"/>
      <c r="DZ174" s="127"/>
      <c r="EA174" s="127"/>
      <c r="EB174" s="127"/>
      <c r="EC174" s="127"/>
      <c r="ED174" s="127"/>
      <c r="EE174" s="127"/>
      <c r="EF174" s="127"/>
      <c r="EG174" s="127"/>
      <c r="EH174" s="127"/>
      <c r="EI174" s="127"/>
      <c r="EJ174" s="127"/>
      <c r="EK174" s="127"/>
      <c r="EL174" s="174" t="s">
        <v>67</v>
      </c>
      <c r="EM174" s="174" t="s">
        <v>67</v>
      </c>
      <c r="EN174" s="174" t="s">
        <v>67</v>
      </c>
      <c r="EO174" s="174" t="s">
        <v>67</v>
      </c>
      <c r="EP174" s="176" t="s">
        <v>25</v>
      </c>
      <c r="EQ174" s="115"/>
      <c r="ER174" s="176" t="s">
        <v>25</v>
      </c>
      <c r="ES174" s="115"/>
      <c r="ET174" s="115"/>
      <c r="EU174" s="115"/>
      <c r="EV174" s="176"/>
      <c r="EW174" s="176"/>
      <c r="EX174" s="176"/>
      <c r="EY174" s="176"/>
      <c r="EZ174" s="127"/>
      <c r="FA174" s="127"/>
      <c r="FB174" s="174"/>
      <c r="FC174" s="174"/>
      <c r="FD174" s="115"/>
      <c r="FE174" s="115"/>
      <c r="FF174" s="176"/>
      <c r="FG174" s="236"/>
      <c r="FH174" s="127"/>
      <c r="FI174" s="175"/>
      <c r="FJ174" s="127"/>
      <c r="FK174" s="174"/>
      <c r="FL174" s="126"/>
      <c r="FM174" s="175"/>
      <c r="FN174" s="175"/>
      <c r="FO174" s="175" t="s">
        <v>5130</v>
      </c>
      <c r="FP174" s="175" t="s">
        <v>5130</v>
      </c>
      <c r="FQ174" s="175" t="s">
        <v>5130</v>
      </c>
      <c r="FR174" s="175" t="s">
        <v>5130</v>
      </c>
      <c r="FS174" s="126"/>
      <c r="FT174" s="175"/>
      <c r="FU174" s="175"/>
      <c r="FV174" s="175"/>
      <c r="FW174" s="127"/>
      <c r="FX174" s="174"/>
      <c r="FY174" s="174"/>
      <c r="FZ174" s="174"/>
      <c r="GA174" s="127"/>
      <c r="GB174" s="174"/>
      <c r="GC174" s="174"/>
      <c r="GD174" s="127"/>
      <c r="GE174" s="127"/>
      <c r="GF174" s="127"/>
      <c r="GG174" s="127"/>
      <c r="GH174" s="174"/>
      <c r="GI174" s="174"/>
      <c r="GJ174" s="127"/>
      <c r="GK174" s="127"/>
      <c r="GL174" s="174"/>
      <c r="GM174" s="174"/>
      <c r="GN174" s="174"/>
      <c r="GO174" s="127"/>
      <c r="GP174" s="174"/>
      <c r="GQ174" s="174"/>
      <c r="GR174" s="127"/>
      <c r="GS174" s="127"/>
      <c r="GT174" s="127"/>
      <c r="GU174" s="127"/>
      <c r="GV174" s="174"/>
      <c r="GW174" s="174"/>
      <c r="GX174" s="174"/>
      <c r="GY174" s="174"/>
      <c r="GZ174" s="174"/>
      <c r="HA174" s="131"/>
      <c r="HB174" s="131"/>
      <c r="HC174" s="127"/>
      <c r="HD174" s="127"/>
      <c r="HE174" s="127"/>
      <c r="HF174" s="127"/>
      <c r="HG174" s="29" t="s">
        <v>5933</v>
      </c>
      <c r="HH174" s="174" t="s">
        <v>67</v>
      </c>
      <c r="HI174" s="174"/>
      <c r="HJ174" s="174"/>
      <c r="HK174" s="127"/>
      <c r="HL174" s="174"/>
      <c r="HM174" s="127"/>
    </row>
    <row r="175" spans="1:221" ht="11.25" customHeight="1">
      <c r="A175" s="86" t="s">
        <v>435</v>
      </c>
      <c r="B175" s="86"/>
      <c r="C175" s="62"/>
      <c r="D175" s="62"/>
      <c r="E175" s="62" t="s">
        <v>6182</v>
      </c>
      <c r="F175" s="62" t="s">
        <v>6243</v>
      </c>
      <c r="G175" s="62" t="s">
        <v>6243</v>
      </c>
      <c r="H175" s="62"/>
      <c r="I175" s="62" t="s">
        <v>25</v>
      </c>
      <c r="J175" s="62"/>
      <c r="K175" s="62"/>
      <c r="L175" s="62" t="s">
        <v>6387</v>
      </c>
      <c r="M175" s="62"/>
      <c r="N175" s="62" t="s">
        <v>25</v>
      </c>
      <c r="O175" s="62"/>
      <c r="P175" s="63"/>
      <c r="Q175" s="63"/>
      <c r="R175" s="63"/>
      <c r="S175" s="63"/>
      <c r="T175" s="63"/>
      <c r="U175" s="63" t="s">
        <v>4845</v>
      </c>
      <c r="V175" s="63"/>
      <c r="W175" s="63" t="s">
        <v>4845</v>
      </c>
      <c r="X175" s="63" t="s">
        <v>4704</v>
      </c>
      <c r="Y175" s="63" t="s">
        <v>4704</v>
      </c>
      <c r="Z175" s="63"/>
      <c r="AA175" s="63"/>
      <c r="AB175" s="63"/>
      <c r="AC175" s="63"/>
      <c r="AD175" s="63"/>
      <c r="AE175" s="63"/>
      <c r="AF175" s="63"/>
      <c r="AG175" s="63"/>
      <c r="AH175" s="63"/>
      <c r="AI175" s="200"/>
      <c r="AJ175" s="63" t="s">
        <v>3921</v>
      </c>
      <c r="AK175" s="63" t="s">
        <v>3921</v>
      </c>
      <c r="AL175" s="62" t="s">
        <v>6243</v>
      </c>
      <c r="AM175" s="63"/>
      <c r="AN175" s="63"/>
      <c r="AO175" s="63" t="s">
        <v>6917</v>
      </c>
      <c r="AP175" s="63"/>
      <c r="AQ175" s="63"/>
      <c r="AR175" s="200" t="s">
        <v>7041</v>
      </c>
      <c r="AS175" s="200"/>
      <c r="AT175" s="200"/>
      <c r="AU175" s="63"/>
      <c r="AV175" s="63"/>
      <c r="AW175" s="63" t="s">
        <v>25</v>
      </c>
      <c r="AX175" s="63" t="s">
        <v>25</v>
      </c>
      <c r="AY175" s="63"/>
      <c r="AZ175" s="63"/>
      <c r="BA175" s="63"/>
      <c r="BB175" s="63"/>
      <c r="BC175" s="63"/>
      <c r="BD175" s="63"/>
      <c r="BE175" s="62"/>
      <c r="BF175" s="62"/>
      <c r="BG175" s="63" t="s">
        <v>4297</v>
      </c>
      <c r="BH175" s="62"/>
      <c r="BI175" s="62"/>
      <c r="BJ175" s="62"/>
      <c r="BK175" s="62"/>
      <c r="BL175" s="63"/>
      <c r="BM175" s="63" t="s">
        <v>4297</v>
      </c>
      <c r="BN175" s="62"/>
      <c r="BO175" s="63" t="s">
        <v>4297</v>
      </c>
      <c r="BP175" s="62"/>
      <c r="BQ175" s="62"/>
      <c r="BR175" s="62"/>
      <c r="BS175" s="63"/>
      <c r="BT175" s="62"/>
      <c r="BU175" s="62"/>
      <c r="BV175" s="62"/>
      <c r="BW175" s="63"/>
      <c r="BX175" s="63" t="s">
        <v>7267</v>
      </c>
      <c r="BY175" s="63"/>
      <c r="BZ175" s="63"/>
      <c r="CA175" s="63" t="s">
        <v>7264</v>
      </c>
      <c r="CB175" s="63"/>
      <c r="CC175" s="63" t="s">
        <v>7352</v>
      </c>
      <c r="CD175" s="62"/>
      <c r="CE175" s="62"/>
      <c r="CF175" s="64"/>
      <c r="CG175" s="64"/>
      <c r="CH175" s="64"/>
      <c r="CI175" s="64"/>
      <c r="CJ175" s="64"/>
      <c r="CK175" s="64"/>
      <c r="CL175" s="64"/>
      <c r="CM175" s="64"/>
      <c r="CN175" s="63" t="s">
        <v>8028</v>
      </c>
      <c r="CO175" s="63" t="s">
        <v>8028</v>
      </c>
      <c r="CP175" s="64"/>
      <c r="CQ175" s="64"/>
      <c r="CR175" s="64"/>
      <c r="CS175" s="64"/>
      <c r="CT175" s="64"/>
      <c r="CU175" s="64"/>
      <c r="CV175" s="64"/>
      <c r="CW175" s="65"/>
      <c r="CX175" s="64"/>
      <c r="CY175" s="64"/>
      <c r="CZ175" s="64"/>
      <c r="DA175" s="62"/>
      <c r="DB175" s="62"/>
      <c r="DC175" s="62"/>
      <c r="DD175" s="62"/>
      <c r="DE175" s="62"/>
      <c r="DF175" s="62"/>
      <c r="DG175" s="62"/>
      <c r="DH175" s="62"/>
      <c r="DI175" s="62"/>
      <c r="DJ175" s="62"/>
      <c r="DK175" s="62"/>
      <c r="DL175" s="62"/>
      <c r="DM175" s="62"/>
      <c r="DN175" s="62"/>
      <c r="DO175" s="62"/>
      <c r="DP175" s="62"/>
      <c r="DQ175" s="62"/>
      <c r="DR175" s="62"/>
      <c r="DS175" s="62"/>
      <c r="DT175" s="62"/>
      <c r="DU175" s="62"/>
      <c r="DV175" s="62"/>
      <c r="DW175" s="62"/>
      <c r="DX175" s="62"/>
      <c r="DY175" s="62"/>
      <c r="DZ175" s="62"/>
      <c r="EA175" s="62"/>
      <c r="EB175" s="62"/>
      <c r="EC175" s="62"/>
      <c r="ED175" s="62"/>
      <c r="EE175" s="62"/>
      <c r="EF175" s="62"/>
      <c r="EG175" s="62"/>
      <c r="EH175" s="62"/>
      <c r="EI175" s="62"/>
      <c r="EJ175" s="62"/>
      <c r="EK175" s="62"/>
      <c r="EL175" s="62" t="s">
        <v>7415</v>
      </c>
      <c r="EM175" s="62" t="s">
        <v>7415</v>
      </c>
      <c r="EN175" s="62" t="s">
        <v>7415</v>
      </c>
      <c r="EO175" s="62" t="s">
        <v>7415</v>
      </c>
      <c r="EP175" s="66" t="s">
        <v>8139</v>
      </c>
      <c r="EQ175" s="66"/>
      <c r="ER175" s="66" t="s">
        <v>8139</v>
      </c>
      <c r="ES175" s="66"/>
      <c r="ET175" s="66"/>
      <c r="EU175" s="66"/>
      <c r="EV175" s="66"/>
      <c r="EW175" s="66"/>
      <c r="EX175" s="66"/>
      <c r="EY175" s="66"/>
      <c r="EZ175" s="62"/>
      <c r="FA175" s="62"/>
      <c r="FB175" s="62"/>
      <c r="FC175" s="62"/>
      <c r="FD175" s="66"/>
      <c r="FE175" s="66"/>
      <c r="FF175" s="66"/>
      <c r="FG175" s="63"/>
      <c r="FH175" s="62"/>
      <c r="FI175" s="63"/>
      <c r="FJ175" s="62"/>
      <c r="FK175" s="62"/>
      <c r="FL175" s="63"/>
      <c r="FM175" s="63"/>
      <c r="FN175" s="63"/>
      <c r="FO175" s="63" t="s">
        <v>1145</v>
      </c>
      <c r="FP175" s="63" t="s">
        <v>1145</v>
      </c>
      <c r="FQ175" s="63" t="s">
        <v>1145</v>
      </c>
      <c r="FR175" s="63" t="s">
        <v>1145</v>
      </c>
      <c r="FS175" s="63"/>
      <c r="FT175" s="63"/>
      <c r="FU175" s="63"/>
      <c r="FV175" s="63"/>
      <c r="FW175" s="62"/>
      <c r="FX175" s="62"/>
      <c r="FY175" s="62"/>
      <c r="FZ175" s="62"/>
      <c r="GA175" s="62"/>
      <c r="GB175" s="62"/>
      <c r="GC175" s="62"/>
      <c r="GD175" s="62"/>
      <c r="GE175" s="62"/>
      <c r="GF175" s="62"/>
      <c r="GG175" s="62"/>
      <c r="GH175" s="62"/>
      <c r="GI175" s="62"/>
      <c r="GJ175" s="62"/>
      <c r="GK175" s="62"/>
      <c r="GL175" s="62"/>
      <c r="GM175" s="62"/>
      <c r="GN175" s="62"/>
      <c r="GO175" s="62"/>
      <c r="GP175" s="62"/>
      <c r="GQ175" s="62"/>
      <c r="GR175" s="62"/>
      <c r="GS175" s="62"/>
      <c r="GT175" s="62"/>
      <c r="GU175" s="62"/>
      <c r="GV175" s="62"/>
      <c r="GW175" s="62"/>
      <c r="GX175" s="62"/>
      <c r="GY175" s="62"/>
      <c r="GZ175" s="62"/>
      <c r="HA175" s="67"/>
      <c r="HB175" s="67"/>
      <c r="HC175" s="62"/>
      <c r="HD175" s="62"/>
      <c r="HE175" s="62"/>
      <c r="HF175" s="62"/>
      <c r="HG175" s="62" t="s">
        <v>25</v>
      </c>
      <c r="HH175" s="62" t="s">
        <v>5974</v>
      </c>
      <c r="HI175" s="62"/>
      <c r="HJ175" s="62"/>
      <c r="HK175" s="62"/>
      <c r="HL175" s="62"/>
      <c r="HM175" s="62"/>
    </row>
    <row r="176" spans="1:221" ht="22.5" customHeight="1">
      <c r="A176" s="44" t="s">
        <v>16</v>
      </c>
      <c r="B176" s="44"/>
      <c r="C176" s="47" t="s">
        <v>67</v>
      </c>
      <c r="D176" s="47" t="s">
        <v>67</v>
      </c>
      <c r="E176" s="47" t="s">
        <v>67</v>
      </c>
      <c r="F176" s="47" t="s">
        <v>67</v>
      </c>
      <c r="G176" s="47" t="s">
        <v>67</v>
      </c>
      <c r="H176" s="47" t="s">
        <v>67</v>
      </c>
      <c r="I176" s="47" t="s">
        <v>67</v>
      </c>
      <c r="J176" s="47" t="s">
        <v>67</v>
      </c>
      <c r="K176" s="47" t="s">
        <v>67</v>
      </c>
      <c r="L176" s="47" t="s">
        <v>67</v>
      </c>
      <c r="M176" s="47" t="s">
        <v>67</v>
      </c>
      <c r="N176" s="47" t="s">
        <v>67</v>
      </c>
      <c r="O176" s="47" t="s">
        <v>67</v>
      </c>
      <c r="P176" s="47" t="s">
        <v>67</v>
      </c>
      <c r="Q176" s="47" t="s">
        <v>67</v>
      </c>
      <c r="R176" s="47" t="s">
        <v>67</v>
      </c>
      <c r="S176" s="47" t="s">
        <v>67</v>
      </c>
      <c r="T176" s="47" t="s">
        <v>4705</v>
      </c>
      <c r="U176" s="47" t="s">
        <v>4705</v>
      </c>
      <c r="V176" s="47" t="s">
        <v>4705</v>
      </c>
      <c r="W176" s="47" t="s">
        <v>4705</v>
      </c>
      <c r="X176" s="47" t="s">
        <v>4705</v>
      </c>
      <c r="Y176" s="47" t="s">
        <v>4705</v>
      </c>
      <c r="Z176" s="47" t="s">
        <v>67</v>
      </c>
      <c r="AA176" s="47" t="s">
        <v>67</v>
      </c>
      <c r="AB176" s="47" t="s">
        <v>67</v>
      </c>
      <c r="AC176" s="47" t="s">
        <v>67</v>
      </c>
      <c r="AD176" s="47" t="s">
        <v>67</v>
      </c>
      <c r="AE176" s="47" t="s">
        <v>67</v>
      </c>
      <c r="AF176" s="47" t="s">
        <v>67</v>
      </c>
      <c r="AG176" s="47" t="s">
        <v>67</v>
      </c>
      <c r="AH176" s="47" t="s">
        <v>67</v>
      </c>
      <c r="AI176" s="42" t="s">
        <v>67</v>
      </c>
      <c r="AJ176" s="47" t="s">
        <v>4705</v>
      </c>
      <c r="AK176" s="47" t="s">
        <v>67</v>
      </c>
      <c r="AL176" s="47" t="s">
        <v>67</v>
      </c>
      <c r="AM176" s="47" t="s">
        <v>67</v>
      </c>
      <c r="AN176" s="42" t="s">
        <v>67</v>
      </c>
      <c r="AO176" s="47" t="s">
        <v>4705</v>
      </c>
      <c r="AP176" s="47" t="s">
        <v>67</v>
      </c>
      <c r="AQ176" s="29" t="s">
        <v>84</v>
      </c>
      <c r="AR176" s="47" t="s">
        <v>67</v>
      </c>
      <c r="AS176" s="47" t="s">
        <v>67</v>
      </c>
      <c r="AT176" s="47" t="s">
        <v>67</v>
      </c>
      <c r="AU176" s="47" t="s">
        <v>25</v>
      </c>
      <c r="AV176" s="47" t="s">
        <v>3350</v>
      </c>
      <c r="AW176" s="47" t="s">
        <v>4705</v>
      </c>
      <c r="AX176" s="47" t="s">
        <v>4705</v>
      </c>
      <c r="AY176" s="47" t="s">
        <v>1248</v>
      </c>
      <c r="AZ176" s="47" t="s">
        <v>1248</v>
      </c>
      <c r="BA176" s="42" t="s">
        <v>1250</v>
      </c>
      <c r="BB176" s="47" t="s">
        <v>1248</v>
      </c>
      <c r="BC176" s="47" t="s">
        <v>1248</v>
      </c>
      <c r="BD176" s="42" t="s">
        <v>1250</v>
      </c>
      <c r="BE176" s="47" t="s">
        <v>25</v>
      </c>
      <c r="BF176" s="47" t="s">
        <v>25</v>
      </c>
      <c r="BG176" s="47" t="s">
        <v>4705</v>
      </c>
      <c r="BH176" s="47" t="s">
        <v>67</v>
      </c>
      <c r="BI176" s="47" t="s">
        <v>67</v>
      </c>
      <c r="BJ176" s="47" t="s">
        <v>67</v>
      </c>
      <c r="BK176" s="47" t="s">
        <v>67</v>
      </c>
      <c r="BL176" s="47" t="s">
        <v>67</v>
      </c>
      <c r="BM176" s="47" t="s">
        <v>4705</v>
      </c>
      <c r="BN176" s="47" t="s">
        <v>67</v>
      </c>
      <c r="BO176" s="47" t="s">
        <v>4705</v>
      </c>
      <c r="BP176" s="47" t="s">
        <v>67</v>
      </c>
      <c r="BQ176" s="47" t="s">
        <v>67</v>
      </c>
      <c r="BR176" s="47" t="s">
        <v>67</v>
      </c>
      <c r="BS176" s="47" t="s">
        <v>67</v>
      </c>
      <c r="BT176" s="47" t="s">
        <v>67</v>
      </c>
      <c r="BU176" s="47" t="s">
        <v>67</v>
      </c>
      <c r="BV176" s="47" t="s">
        <v>67</v>
      </c>
      <c r="BW176" s="47" t="s">
        <v>67</v>
      </c>
      <c r="BX176" s="47" t="s">
        <v>4705</v>
      </c>
      <c r="BY176" s="47" t="s">
        <v>67</v>
      </c>
      <c r="BZ176" s="47" t="s">
        <v>67</v>
      </c>
      <c r="CA176" s="47" t="s">
        <v>4705</v>
      </c>
      <c r="CB176" s="47" t="s">
        <v>67</v>
      </c>
      <c r="CC176" s="47" t="s">
        <v>4705</v>
      </c>
      <c r="CD176" s="47" t="s">
        <v>67</v>
      </c>
      <c r="CE176" s="42" t="s">
        <v>345</v>
      </c>
      <c r="CF176" s="29" t="s">
        <v>67</v>
      </c>
      <c r="CG176" s="29" t="s">
        <v>67</v>
      </c>
      <c r="CH176" s="29" t="s">
        <v>67</v>
      </c>
      <c r="CI176" s="35" t="s">
        <v>67</v>
      </c>
      <c r="CJ176" s="48" t="s">
        <v>67</v>
      </c>
      <c r="CK176" s="29" t="s">
        <v>67</v>
      </c>
      <c r="CL176" s="29" t="s">
        <v>67</v>
      </c>
      <c r="CM176" s="29" t="s">
        <v>67</v>
      </c>
      <c r="CN176" s="47" t="s">
        <v>67</v>
      </c>
      <c r="CO176" s="47" t="s">
        <v>67</v>
      </c>
      <c r="CP176" s="48" t="s">
        <v>67</v>
      </c>
      <c r="CQ176" s="48" t="s">
        <v>67</v>
      </c>
      <c r="CR176" s="48" t="s">
        <v>67</v>
      </c>
      <c r="CS176" s="29" t="s">
        <v>67</v>
      </c>
      <c r="CT176" s="29" t="s">
        <v>67</v>
      </c>
      <c r="CU176" s="29" t="s">
        <v>67</v>
      </c>
      <c r="CV176" s="29" t="s">
        <v>67</v>
      </c>
      <c r="CW176" s="35" t="s">
        <v>67</v>
      </c>
      <c r="CX176" s="29" t="s">
        <v>67</v>
      </c>
      <c r="CY176" s="29" t="s">
        <v>67</v>
      </c>
      <c r="CZ176" s="29" t="s">
        <v>67</v>
      </c>
      <c r="DA176" s="47" t="s">
        <v>67</v>
      </c>
      <c r="DB176" s="47" t="s">
        <v>67</v>
      </c>
      <c r="DC176" s="47" t="s">
        <v>67</v>
      </c>
      <c r="DD176" s="47" t="s">
        <v>67</v>
      </c>
      <c r="DE176" s="47" t="s">
        <v>67</v>
      </c>
      <c r="DF176" s="47" t="s">
        <v>67</v>
      </c>
      <c r="DG176" s="47" t="s">
        <v>67</v>
      </c>
      <c r="DH176" s="47" t="s">
        <v>67</v>
      </c>
      <c r="DI176" s="47" t="s">
        <v>67</v>
      </c>
      <c r="DJ176" s="47" t="s">
        <v>67</v>
      </c>
      <c r="DK176" s="47" t="s">
        <v>67</v>
      </c>
      <c r="DL176" s="47" t="s">
        <v>67</v>
      </c>
      <c r="DM176" s="47" t="s">
        <v>67</v>
      </c>
      <c r="DN176" s="47" t="s">
        <v>67</v>
      </c>
      <c r="DO176" s="47" t="s">
        <v>67</v>
      </c>
      <c r="DP176" s="47" t="s">
        <v>67</v>
      </c>
      <c r="DQ176" s="47" t="s">
        <v>67</v>
      </c>
      <c r="DR176" s="47" t="s">
        <v>67</v>
      </c>
      <c r="DS176" s="47" t="s">
        <v>67</v>
      </c>
      <c r="DT176" s="47" t="s">
        <v>67</v>
      </c>
      <c r="DU176" s="47" t="s">
        <v>67</v>
      </c>
      <c r="DV176" s="47" t="s">
        <v>67</v>
      </c>
      <c r="DW176" s="47" t="s">
        <v>67</v>
      </c>
      <c r="DX176" s="47" t="s">
        <v>67</v>
      </c>
      <c r="DY176" s="47" t="s">
        <v>67</v>
      </c>
      <c r="DZ176" s="47" t="s">
        <v>67</v>
      </c>
      <c r="EA176" s="47" t="s">
        <v>67</v>
      </c>
      <c r="EB176" s="47" t="s">
        <v>67</v>
      </c>
      <c r="EC176" s="47" t="s">
        <v>67</v>
      </c>
      <c r="ED176" s="47" t="s">
        <v>67</v>
      </c>
      <c r="EE176" s="47" t="s">
        <v>67</v>
      </c>
      <c r="EF176" s="47" t="s">
        <v>67</v>
      </c>
      <c r="EG176" s="47" t="s">
        <v>67</v>
      </c>
      <c r="EH176" s="47" t="s">
        <v>67</v>
      </c>
      <c r="EI176" s="47" t="s">
        <v>67</v>
      </c>
      <c r="EJ176" s="47" t="s">
        <v>67</v>
      </c>
      <c r="EK176" s="47" t="s">
        <v>67</v>
      </c>
      <c r="EL176" s="47" t="s">
        <v>67</v>
      </c>
      <c r="EM176" s="47" t="s">
        <v>67</v>
      </c>
      <c r="EN176" s="47" t="s">
        <v>67</v>
      </c>
      <c r="EO176" s="47" t="s">
        <v>67</v>
      </c>
      <c r="EP176" s="47" t="s">
        <v>67</v>
      </c>
      <c r="EQ176" s="47" t="s">
        <v>67</v>
      </c>
      <c r="ER176" s="47" t="s">
        <v>67</v>
      </c>
      <c r="ES176" s="47" t="s">
        <v>67</v>
      </c>
      <c r="ET176" s="47" t="s">
        <v>67</v>
      </c>
      <c r="EU176" s="47" t="s">
        <v>67</v>
      </c>
      <c r="EV176" s="47" t="s">
        <v>67</v>
      </c>
      <c r="EW176" s="47" t="s">
        <v>67</v>
      </c>
      <c r="EX176" s="47" t="s">
        <v>67</v>
      </c>
      <c r="EY176" s="47" t="s">
        <v>67</v>
      </c>
      <c r="EZ176" s="47" t="s">
        <v>67</v>
      </c>
      <c r="FA176" s="47" t="s">
        <v>67</v>
      </c>
      <c r="FB176" s="47" t="s">
        <v>67</v>
      </c>
      <c r="FC176" s="47" t="s">
        <v>67</v>
      </c>
      <c r="FD176" s="47" t="s">
        <v>67</v>
      </c>
      <c r="FE176" s="47" t="s">
        <v>67</v>
      </c>
      <c r="FF176" s="47" t="s">
        <v>67</v>
      </c>
      <c r="FG176" s="47" t="s">
        <v>25</v>
      </c>
      <c r="FH176" s="47" t="s">
        <v>25</v>
      </c>
      <c r="FI176" s="47" t="s">
        <v>3619</v>
      </c>
      <c r="FJ176" s="47" t="s">
        <v>67</v>
      </c>
      <c r="FK176" s="47" t="s">
        <v>67</v>
      </c>
      <c r="FL176" s="47" t="s">
        <v>67</v>
      </c>
      <c r="FM176" s="47" t="s">
        <v>67</v>
      </c>
      <c r="FN176" s="47" t="s">
        <v>67</v>
      </c>
      <c r="FO176" s="47" t="s">
        <v>67</v>
      </c>
      <c r="FP176" s="47" t="s">
        <v>67</v>
      </c>
      <c r="FQ176" s="47" t="s">
        <v>67</v>
      </c>
      <c r="FR176" s="47" t="s">
        <v>67</v>
      </c>
      <c r="FS176" s="42" t="s">
        <v>67</v>
      </c>
      <c r="FT176" s="47" t="s">
        <v>67</v>
      </c>
      <c r="FU176" s="47" t="s">
        <v>67</v>
      </c>
      <c r="FV176" s="47" t="s">
        <v>67</v>
      </c>
      <c r="FW176" s="47" t="s">
        <v>67</v>
      </c>
      <c r="FX176" s="47" t="s">
        <v>67</v>
      </c>
      <c r="FY176" s="47" t="s">
        <v>67</v>
      </c>
      <c r="FZ176" s="42" t="s">
        <v>271</v>
      </c>
      <c r="GA176" s="42" t="s">
        <v>1248</v>
      </c>
      <c r="GB176" s="47" t="s">
        <v>67</v>
      </c>
      <c r="GC176" s="47" t="s">
        <v>67</v>
      </c>
      <c r="GD176" s="47" t="s">
        <v>67</v>
      </c>
      <c r="GE176" s="47" t="s">
        <v>67</v>
      </c>
      <c r="GF176" s="47" t="s">
        <v>67</v>
      </c>
      <c r="GG176" s="47" t="s">
        <v>67</v>
      </c>
      <c r="GH176" s="47" t="s">
        <v>67</v>
      </c>
      <c r="GI176" s="47" t="s">
        <v>67</v>
      </c>
      <c r="GJ176" s="47" t="s">
        <v>67</v>
      </c>
      <c r="GK176" s="47" t="s">
        <v>67</v>
      </c>
      <c r="GL176" s="42" t="s">
        <v>67</v>
      </c>
      <c r="GM176" s="42" t="s">
        <v>67</v>
      </c>
      <c r="GN176" s="42" t="s">
        <v>67</v>
      </c>
      <c r="GO176" s="47" t="s">
        <v>67</v>
      </c>
      <c r="GP176" s="47" t="s">
        <v>67</v>
      </c>
      <c r="GQ176" s="174" t="s">
        <v>67</v>
      </c>
      <c r="GR176" s="47" t="s">
        <v>67</v>
      </c>
      <c r="GS176" s="47" t="s">
        <v>67</v>
      </c>
      <c r="GT176" s="47" t="s">
        <v>67</v>
      </c>
      <c r="GU176" s="47" t="s">
        <v>67</v>
      </c>
      <c r="GV176" s="47" t="s">
        <v>67</v>
      </c>
      <c r="GW176" s="47" t="s">
        <v>67</v>
      </c>
      <c r="GX176" s="47" t="s">
        <v>67</v>
      </c>
      <c r="GY176" s="47" t="s">
        <v>67</v>
      </c>
      <c r="GZ176" s="47" t="s">
        <v>67</v>
      </c>
      <c r="HA176" s="47" t="s">
        <v>67</v>
      </c>
      <c r="HB176" s="47" t="s">
        <v>67</v>
      </c>
      <c r="HC176" s="47" t="s">
        <v>67</v>
      </c>
      <c r="HD176" s="47" t="s">
        <v>67</v>
      </c>
      <c r="HE176" s="47" t="s">
        <v>67</v>
      </c>
      <c r="HF176" s="47" t="s">
        <v>67</v>
      </c>
      <c r="HG176" s="47" t="s">
        <v>67</v>
      </c>
      <c r="HH176" s="47" t="s">
        <v>67</v>
      </c>
      <c r="HI176" s="47" t="s">
        <v>67</v>
      </c>
      <c r="HJ176" s="47" t="s">
        <v>67</v>
      </c>
      <c r="HK176" s="47" t="s">
        <v>67</v>
      </c>
      <c r="HL176" s="47" t="s">
        <v>67</v>
      </c>
      <c r="HM176" s="42" t="s">
        <v>67</v>
      </c>
    </row>
    <row r="177" spans="1:221" ht="11.25" customHeight="1">
      <c r="A177" s="86" t="s">
        <v>435</v>
      </c>
      <c r="B177" s="86"/>
      <c r="C177" s="62" t="s">
        <v>5559</v>
      </c>
      <c r="D177" s="62" t="s">
        <v>5560</v>
      </c>
      <c r="E177" s="62" t="s">
        <v>6183</v>
      </c>
      <c r="F177" s="62" t="s">
        <v>6244</v>
      </c>
      <c r="G177" s="62" t="s">
        <v>6244</v>
      </c>
      <c r="H177" s="62" t="s">
        <v>5560</v>
      </c>
      <c r="I177" s="62" t="s">
        <v>6367</v>
      </c>
      <c r="J177" s="62"/>
      <c r="K177" s="62" t="s">
        <v>1619</v>
      </c>
      <c r="L177" s="62" t="s">
        <v>6367</v>
      </c>
      <c r="M177" s="62" t="s">
        <v>4202</v>
      </c>
      <c r="N177" s="62" t="s">
        <v>6367</v>
      </c>
      <c r="O177" s="62" t="s">
        <v>4202</v>
      </c>
      <c r="P177" s="63"/>
      <c r="Q177" s="63" t="s">
        <v>691</v>
      </c>
      <c r="R177" s="63"/>
      <c r="S177" s="63" t="s">
        <v>731</v>
      </c>
      <c r="T177" s="63" t="s">
        <v>4844</v>
      </c>
      <c r="U177" s="63" t="s">
        <v>4844</v>
      </c>
      <c r="V177" s="63" t="s">
        <v>4776</v>
      </c>
      <c r="W177" s="63" t="s">
        <v>4776</v>
      </c>
      <c r="X177" s="63" t="s">
        <v>4706</v>
      </c>
      <c r="Y177" s="63" t="s">
        <v>4706</v>
      </c>
      <c r="Z177" s="63" t="s">
        <v>1754</v>
      </c>
      <c r="AA177" s="63" t="s">
        <v>1726</v>
      </c>
      <c r="AB177" s="63" t="s">
        <v>1755</v>
      </c>
      <c r="AC177" s="63" t="s">
        <v>2332</v>
      </c>
      <c r="AD177" s="63" t="s">
        <v>2332</v>
      </c>
      <c r="AE177" s="63" t="s">
        <v>2332</v>
      </c>
      <c r="AF177" s="63"/>
      <c r="AG177" s="63"/>
      <c r="AH177" s="63"/>
      <c r="AI177" s="200"/>
      <c r="AJ177" s="63" t="s">
        <v>6831</v>
      </c>
      <c r="AK177" s="63" t="s">
        <v>3925</v>
      </c>
      <c r="AL177" s="62" t="s">
        <v>6244</v>
      </c>
      <c r="AM177" s="63" t="s">
        <v>5293</v>
      </c>
      <c r="AN177" s="63" t="s">
        <v>5853</v>
      </c>
      <c r="AO177" s="63" t="s">
        <v>6921</v>
      </c>
      <c r="AP177" s="63" t="s">
        <v>5293</v>
      </c>
      <c r="AQ177" s="63" t="s">
        <v>5426</v>
      </c>
      <c r="AR177" s="63" t="s">
        <v>7022</v>
      </c>
      <c r="AS177" s="63"/>
      <c r="AT177" s="63"/>
      <c r="AU177" s="63" t="s">
        <v>1711</v>
      </c>
      <c r="AV177" s="63" t="s">
        <v>1711</v>
      </c>
      <c r="AW177" s="63" t="s">
        <v>1251</v>
      </c>
      <c r="AX177" s="63" t="s">
        <v>1251</v>
      </c>
      <c r="AY177" s="63" t="s">
        <v>1247</v>
      </c>
      <c r="AZ177" s="63" t="s">
        <v>1247</v>
      </c>
      <c r="BA177" s="63" t="s">
        <v>1249</v>
      </c>
      <c r="BB177" s="63" t="s">
        <v>1251</v>
      </c>
      <c r="BC177" s="63" t="s">
        <v>1251</v>
      </c>
      <c r="BD177" s="63" t="s">
        <v>3733</v>
      </c>
      <c r="BE177" s="62"/>
      <c r="BF177" s="62" t="s">
        <v>25</v>
      </c>
      <c r="BG177" s="63" t="s">
        <v>7130</v>
      </c>
      <c r="BH177" s="62"/>
      <c r="BI177" s="62" t="s">
        <v>804</v>
      </c>
      <c r="BJ177" s="62" t="s">
        <v>804</v>
      </c>
      <c r="BK177" s="62" t="s">
        <v>4296</v>
      </c>
      <c r="BL177" s="63" t="s">
        <v>4296</v>
      </c>
      <c r="BM177" s="63" t="s">
        <v>7130</v>
      </c>
      <c r="BN177" s="62"/>
      <c r="BO177" s="63" t="s">
        <v>7130</v>
      </c>
      <c r="BP177" s="62" t="s">
        <v>853</v>
      </c>
      <c r="BQ177" s="62" t="s">
        <v>853</v>
      </c>
      <c r="BR177" s="62" t="s">
        <v>4296</v>
      </c>
      <c r="BS177" s="63" t="s">
        <v>4296</v>
      </c>
      <c r="BT177" s="62" t="s">
        <v>913</v>
      </c>
      <c r="BU177" s="62" t="s">
        <v>913</v>
      </c>
      <c r="BV177" s="62" t="s">
        <v>4296</v>
      </c>
      <c r="BW177" s="63" t="s">
        <v>4296</v>
      </c>
      <c r="BX177" s="63" t="s">
        <v>7266</v>
      </c>
      <c r="BY177" s="63" t="s">
        <v>4053</v>
      </c>
      <c r="BZ177" s="63" t="s">
        <v>4053</v>
      </c>
      <c r="CA177" s="63" t="s">
        <v>7266</v>
      </c>
      <c r="CB177" s="63" t="s">
        <v>4053</v>
      </c>
      <c r="CC177" s="63" t="s">
        <v>7266</v>
      </c>
      <c r="CD177" s="63" t="s">
        <v>4115</v>
      </c>
      <c r="CE177" s="62"/>
      <c r="CF177" s="64" t="s">
        <v>5111</v>
      </c>
      <c r="CG177" s="64" t="s">
        <v>5111</v>
      </c>
      <c r="CH177" s="64"/>
      <c r="CI177" s="64"/>
      <c r="CJ177" s="64"/>
      <c r="CK177" s="64" t="s">
        <v>5001</v>
      </c>
      <c r="CL177" s="64" t="s">
        <v>5001</v>
      </c>
      <c r="CM177" s="64" t="s">
        <v>5001</v>
      </c>
      <c r="CN177" s="64" t="s">
        <v>701</v>
      </c>
      <c r="CO177" s="64" t="s">
        <v>701</v>
      </c>
      <c r="CP177" s="64" t="s">
        <v>701</v>
      </c>
      <c r="CQ177" s="64" t="s">
        <v>701</v>
      </c>
      <c r="CR177" s="64" t="s">
        <v>701</v>
      </c>
      <c r="CS177" s="64"/>
      <c r="CT177" s="64" t="s">
        <v>950</v>
      </c>
      <c r="CU177" s="64" t="s">
        <v>950</v>
      </c>
      <c r="CV177" s="64" t="s">
        <v>3843</v>
      </c>
      <c r="CW177" s="65"/>
      <c r="CX177" s="64" t="s">
        <v>950</v>
      </c>
      <c r="CY177" s="64" t="s">
        <v>950</v>
      </c>
      <c r="CZ177" s="64" t="s">
        <v>3843</v>
      </c>
      <c r="DA177" s="62" t="s">
        <v>1443</v>
      </c>
      <c r="DB177" s="62"/>
      <c r="DC177" s="62" t="s">
        <v>1443</v>
      </c>
      <c r="DD177" s="62"/>
      <c r="DE177" s="62" t="s">
        <v>1443</v>
      </c>
      <c r="DF177" s="62" t="s">
        <v>1443</v>
      </c>
      <c r="DG177" s="62" t="s">
        <v>1443</v>
      </c>
      <c r="DH177" s="62" t="s">
        <v>1443</v>
      </c>
      <c r="DI177" s="62" t="s">
        <v>1843</v>
      </c>
      <c r="DJ177" s="62" t="s">
        <v>1843</v>
      </c>
      <c r="DK177" s="62" t="s">
        <v>1843</v>
      </c>
      <c r="DL177" s="62" t="s">
        <v>3514</v>
      </c>
      <c r="DM177" s="62"/>
      <c r="DN177" s="62" t="s">
        <v>3514</v>
      </c>
      <c r="DO177" s="62" t="s">
        <v>3776</v>
      </c>
      <c r="DP177" s="62" t="s">
        <v>3776</v>
      </c>
      <c r="DQ177" s="62" t="s">
        <v>3147</v>
      </c>
      <c r="DR177" s="62"/>
      <c r="DS177" s="62"/>
      <c r="DT177" s="62"/>
      <c r="DU177" s="62"/>
      <c r="DV177" s="62" t="s">
        <v>1010</v>
      </c>
      <c r="DW177" s="62" t="s">
        <v>1010</v>
      </c>
      <c r="DX177" s="62" t="s">
        <v>1010</v>
      </c>
      <c r="DY177" s="62" t="s">
        <v>1010</v>
      </c>
      <c r="DZ177" s="62" t="s">
        <v>1010</v>
      </c>
      <c r="EA177" s="62" t="s">
        <v>1010</v>
      </c>
      <c r="EB177" s="62" t="s">
        <v>1010</v>
      </c>
      <c r="EC177" s="62" t="s">
        <v>1010</v>
      </c>
      <c r="ED177" s="62" t="s">
        <v>1010</v>
      </c>
      <c r="EE177" s="62" t="s">
        <v>1010</v>
      </c>
      <c r="EF177" s="62" t="s">
        <v>1010</v>
      </c>
      <c r="EG177" s="62" t="s">
        <v>1010</v>
      </c>
      <c r="EH177" s="62" t="s">
        <v>6068</v>
      </c>
      <c r="EI177" s="62" t="s">
        <v>6068</v>
      </c>
      <c r="EJ177" s="62" t="s">
        <v>6068</v>
      </c>
      <c r="EK177" s="62" t="s">
        <v>6068</v>
      </c>
      <c r="EL177" s="62" t="s">
        <v>6068</v>
      </c>
      <c r="EM177" s="62" t="s">
        <v>6068</v>
      </c>
      <c r="EN177" s="62" t="s">
        <v>6068</v>
      </c>
      <c r="EO177" s="62" t="s">
        <v>6068</v>
      </c>
      <c r="EP177" s="66" t="s">
        <v>8138</v>
      </c>
      <c r="EQ177" s="66" t="s">
        <v>2243</v>
      </c>
      <c r="ER177" s="66" t="s">
        <v>8138</v>
      </c>
      <c r="ES177" s="66" t="s">
        <v>2243</v>
      </c>
      <c r="ET177" s="66" t="s">
        <v>2243</v>
      </c>
      <c r="EU177" s="66" t="s">
        <v>2243</v>
      </c>
      <c r="EV177" s="66" t="s">
        <v>4352</v>
      </c>
      <c r="EW177" s="66" t="s">
        <v>4352</v>
      </c>
      <c r="EX177" s="66" t="s">
        <v>4352</v>
      </c>
      <c r="EY177" s="66" t="s">
        <v>4352</v>
      </c>
      <c r="EZ177" s="62" t="s">
        <v>604</v>
      </c>
      <c r="FA177" s="62" t="s">
        <v>604</v>
      </c>
      <c r="FB177" s="62" t="s">
        <v>3704</v>
      </c>
      <c r="FC177" s="62" t="s">
        <v>3704</v>
      </c>
      <c r="FD177" s="66" t="s">
        <v>2414</v>
      </c>
      <c r="FE177" s="66" t="s">
        <v>2414</v>
      </c>
      <c r="FF177" s="66" t="s">
        <v>4463</v>
      </c>
      <c r="FG177" s="63" t="s">
        <v>25</v>
      </c>
      <c r="FH177" s="62"/>
      <c r="FI177" s="63" t="s">
        <v>3618</v>
      </c>
      <c r="FJ177" s="62" t="s">
        <v>459</v>
      </c>
      <c r="FK177" s="62" t="s">
        <v>492</v>
      </c>
      <c r="FL177" s="63"/>
      <c r="FM177" s="63" t="s">
        <v>1144</v>
      </c>
      <c r="FN177" s="63" t="s">
        <v>1144</v>
      </c>
      <c r="FO177" s="63" t="s">
        <v>1144</v>
      </c>
      <c r="FP177" s="63" t="s">
        <v>1144</v>
      </c>
      <c r="FQ177" s="63" t="s">
        <v>1144</v>
      </c>
      <c r="FR177" s="63" t="s">
        <v>1144</v>
      </c>
      <c r="FS177" s="63" t="s">
        <v>4003</v>
      </c>
      <c r="FT177" s="63" t="s">
        <v>2606</v>
      </c>
      <c r="FU177" s="63" t="s">
        <v>2607</v>
      </c>
      <c r="FV177" s="63" t="s">
        <v>2605</v>
      </c>
      <c r="FW177" s="62"/>
      <c r="FX177" s="62" t="s">
        <v>1520</v>
      </c>
      <c r="FY177" s="62" t="s">
        <v>1520</v>
      </c>
      <c r="FZ177" s="62" t="s">
        <v>2769</v>
      </c>
      <c r="GA177" s="62" t="s">
        <v>1320</v>
      </c>
      <c r="GB177" s="62" t="s">
        <v>1090</v>
      </c>
      <c r="GC177" s="62" t="s">
        <v>1090</v>
      </c>
      <c r="GD177" s="62" t="s">
        <v>2839</v>
      </c>
      <c r="GE177" s="62" t="s">
        <v>2839</v>
      </c>
      <c r="GF177" s="62" t="s">
        <v>2839</v>
      </c>
      <c r="GG177" s="62" t="s">
        <v>2839</v>
      </c>
      <c r="GH177" s="62" t="s">
        <v>5195</v>
      </c>
      <c r="GI177" s="62" t="s">
        <v>5195</v>
      </c>
      <c r="GJ177" s="62"/>
      <c r="GK177" s="62"/>
      <c r="GL177" s="62" t="s">
        <v>1368</v>
      </c>
      <c r="GM177" s="62" t="s">
        <v>1396</v>
      </c>
      <c r="GN177" s="62" t="s">
        <v>1396</v>
      </c>
      <c r="GO177" s="62"/>
      <c r="GP177" s="62" t="s">
        <v>1675</v>
      </c>
      <c r="GQ177" s="62" t="s">
        <v>1279</v>
      </c>
      <c r="GR177" s="62"/>
      <c r="GS177" s="62"/>
      <c r="GT177" s="62" t="s">
        <v>1144</v>
      </c>
      <c r="GU177" s="62" t="s">
        <v>1144</v>
      </c>
      <c r="GV177" s="62" t="s">
        <v>1144</v>
      </c>
      <c r="GW177" s="62" t="s">
        <v>1144</v>
      </c>
      <c r="GX177" s="62" t="s">
        <v>3454</v>
      </c>
      <c r="GY177" s="62" t="s">
        <v>3454</v>
      </c>
      <c r="GZ177" s="62" t="s">
        <v>5657</v>
      </c>
      <c r="HA177" s="67"/>
      <c r="HB177" s="67"/>
      <c r="HC177" s="62" t="s">
        <v>1144</v>
      </c>
      <c r="HD177" s="62" t="s">
        <v>1144</v>
      </c>
      <c r="HE177" s="62" t="s">
        <v>1144</v>
      </c>
      <c r="HF177" s="62" t="s">
        <v>1144</v>
      </c>
      <c r="HG177" s="62" t="s">
        <v>5935</v>
      </c>
      <c r="HH177" s="62" t="s">
        <v>5935</v>
      </c>
      <c r="HI177" s="62" t="s">
        <v>3250</v>
      </c>
      <c r="HJ177" s="62" t="s">
        <v>3205</v>
      </c>
      <c r="HK177" s="62" t="s">
        <v>557</v>
      </c>
      <c r="HL177" s="62" t="s">
        <v>557</v>
      </c>
      <c r="HM177" s="62" t="s">
        <v>3316</v>
      </c>
    </row>
    <row r="178" spans="1:221" ht="22.5" customHeight="1">
      <c r="A178" s="44" t="s">
        <v>3047</v>
      </c>
      <c r="B178" s="9"/>
      <c r="C178" s="47" t="s">
        <v>25</v>
      </c>
      <c r="D178" s="47" t="s">
        <v>25</v>
      </c>
      <c r="E178" s="47" t="s">
        <v>25</v>
      </c>
      <c r="F178" s="47" t="s">
        <v>67</v>
      </c>
      <c r="G178" s="47" t="s">
        <v>25</v>
      </c>
      <c r="H178" s="47" t="s">
        <v>25</v>
      </c>
      <c r="I178" s="47" t="s">
        <v>67</v>
      </c>
      <c r="J178" s="47" t="s">
        <v>67</v>
      </c>
      <c r="K178" s="47" t="s">
        <v>67</v>
      </c>
      <c r="L178" s="47" t="s">
        <v>67</v>
      </c>
      <c r="M178" s="47" t="s">
        <v>67</v>
      </c>
      <c r="N178" s="47" t="s">
        <v>67</v>
      </c>
      <c r="O178" s="47" t="s">
        <v>67</v>
      </c>
      <c r="P178" s="47" t="s">
        <v>25</v>
      </c>
      <c r="Q178" s="47" t="s">
        <v>25</v>
      </c>
      <c r="R178" s="47" t="s">
        <v>25</v>
      </c>
      <c r="S178" s="47" t="s">
        <v>25</v>
      </c>
      <c r="T178" s="47" t="s">
        <v>25</v>
      </c>
      <c r="U178" s="47" t="s">
        <v>25</v>
      </c>
      <c r="V178" s="47" t="s">
        <v>67</v>
      </c>
      <c r="W178" s="47" t="s">
        <v>67</v>
      </c>
      <c r="X178" s="47" t="s">
        <v>67</v>
      </c>
      <c r="Y178" s="47" t="s">
        <v>67</v>
      </c>
      <c r="Z178" s="47" t="s">
        <v>25</v>
      </c>
      <c r="AA178" s="47" t="s">
        <v>25</v>
      </c>
      <c r="AB178" s="47" t="s">
        <v>25</v>
      </c>
      <c r="AC178" s="42" t="s">
        <v>25</v>
      </c>
      <c r="AD178" s="42" t="s">
        <v>25</v>
      </c>
      <c r="AE178" s="42" t="s">
        <v>25</v>
      </c>
      <c r="AF178" s="49" t="s">
        <v>25</v>
      </c>
      <c r="AG178" s="49" t="s">
        <v>25</v>
      </c>
      <c r="AH178" s="49" t="s">
        <v>25</v>
      </c>
      <c r="AI178" s="42" t="s">
        <v>67</v>
      </c>
      <c r="AJ178" s="42" t="s">
        <v>25</v>
      </c>
      <c r="AK178" s="42" t="s">
        <v>25</v>
      </c>
      <c r="AL178" s="47" t="s">
        <v>67</v>
      </c>
      <c r="AM178" s="42" t="s">
        <v>84</v>
      </c>
      <c r="AN178" s="42" t="s">
        <v>67</v>
      </c>
      <c r="AO178" s="42" t="s">
        <v>6926</v>
      </c>
      <c r="AP178" s="42" t="s">
        <v>84</v>
      </c>
      <c r="AQ178" s="42" t="s">
        <v>84</v>
      </c>
      <c r="AR178" s="42" t="s">
        <v>67</v>
      </c>
      <c r="AS178" s="42" t="s">
        <v>25</v>
      </c>
      <c r="AT178" s="42" t="s">
        <v>25</v>
      </c>
      <c r="AU178" s="42" t="s">
        <v>25</v>
      </c>
      <c r="AV178" s="42" t="s">
        <v>25</v>
      </c>
      <c r="AW178" s="42" t="s">
        <v>25</v>
      </c>
      <c r="AX178" s="42" t="s">
        <v>67</v>
      </c>
      <c r="AY178" s="42" t="s">
        <v>25</v>
      </c>
      <c r="AZ178" s="42" t="s">
        <v>25</v>
      </c>
      <c r="BA178" s="42" t="s">
        <v>25</v>
      </c>
      <c r="BB178" s="42" t="s">
        <v>25</v>
      </c>
      <c r="BC178" s="42" t="s">
        <v>25</v>
      </c>
      <c r="BD178" s="42" t="s">
        <v>25</v>
      </c>
      <c r="BE178" s="47" t="s">
        <v>25</v>
      </c>
      <c r="BF178" s="47" t="s">
        <v>25</v>
      </c>
      <c r="BG178" s="42" t="s">
        <v>25</v>
      </c>
      <c r="BH178" s="47" t="s">
        <v>25</v>
      </c>
      <c r="BI178" s="47" t="s">
        <v>25</v>
      </c>
      <c r="BJ178" s="47" t="s">
        <v>25</v>
      </c>
      <c r="BK178" s="47" t="s">
        <v>25</v>
      </c>
      <c r="BL178" s="47" t="s">
        <v>25</v>
      </c>
      <c r="BM178" s="42" t="s">
        <v>67</v>
      </c>
      <c r="BN178" s="47" t="s">
        <v>67</v>
      </c>
      <c r="BO178" s="42" t="s">
        <v>67</v>
      </c>
      <c r="BP178" s="47" t="s">
        <v>67</v>
      </c>
      <c r="BQ178" s="47" t="s">
        <v>67</v>
      </c>
      <c r="BR178" s="47" t="s">
        <v>67</v>
      </c>
      <c r="BS178" s="47" t="s">
        <v>67</v>
      </c>
      <c r="BT178" s="47" t="s">
        <v>67</v>
      </c>
      <c r="BU178" s="47" t="s">
        <v>67</v>
      </c>
      <c r="BV178" s="47" t="s">
        <v>67</v>
      </c>
      <c r="BW178" s="47" t="s">
        <v>67</v>
      </c>
      <c r="BX178" s="42" t="s">
        <v>67</v>
      </c>
      <c r="BY178" s="42" t="s">
        <v>2527</v>
      </c>
      <c r="BZ178" s="42" t="s">
        <v>2527</v>
      </c>
      <c r="CA178" s="42" t="s">
        <v>67</v>
      </c>
      <c r="CB178" s="42" t="s">
        <v>2527</v>
      </c>
      <c r="CC178" s="42" t="s">
        <v>25</v>
      </c>
      <c r="CD178" s="47" t="s">
        <v>25</v>
      </c>
      <c r="CE178" s="47" t="s">
        <v>25</v>
      </c>
      <c r="CF178" s="29" t="s">
        <v>25</v>
      </c>
      <c r="CG178" s="48" t="s">
        <v>67</v>
      </c>
      <c r="CH178" s="29" t="s">
        <v>25</v>
      </c>
      <c r="CI178" s="48" t="s">
        <v>25</v>
      </c>
      <c r="CJ178" s="48" t="s">
        <v>25</v>
      </c>
      <c r="CK178" s="29" t="s">
        <v>25</v>
      </c>
      <c r="CL178" s="29" t="s">
        <v>25</v>
      </c>
      <c r="CM178" s="48" t="s">
        <v>67</v>
      </c>
      <c r="CN178" s="42" t="s">
        <v>25</v>
      </c>
      <c r="CO178" s="42" t="s">
        <v>67</v>
      </c>
      <c r="CP178" s="48" t="s">
        <v>25</v>
      </c>
      <c r="CQ178" s="48" t="s">
        <v>25</v>
      </c>
      <c r="CR178" s="48" t="s">
        <v>25</v>
      </c>
      <c r="CS178" s="29" t="s">
        <v>25</v>
      </c>
      <c r="CT178" s="29" t="s">
        <v>25</v>
      </c>
      <c r="CU178" s="29" t="s">
        <v>25</v>
      </c>
      <c r="CV178" s="29" t="s">
        <v>25</v>
      </c>
      <c r="CW178" s="48" t="s">
        <v>25</v>
      </c>
      <c r="CX178" s="29" t="s">
        <v>25</v>
      </c>
      <c r="CY178" s="29" t="s">
        <v>25</v>
      </c>
      <c r="CZ178" s="29" t="s">
        <v>25</v>
      </c>
      <c r="DA178" s="47" t="s">
        <v>25</v>
      </c>
      <c r="DB178" s="47" t="s">
        <v>25</v>
      </c>
      <c r="DC178" s="47" t="s">
        <v>25</v>
      </c>
      <c r="DD178" s="42" t="s">
        <v>65</v>
      </c>
      <c r="DE178" s="47" t="s">
        <v>65</v>
      </c>
      <c r="DF178" s="47" t="s">
        <v>65</v>
      </c>
      <c r="DG178" s="47" t="s">
        <v>65</v>
      </c>
      <c r="DH178" s="47" t="s">
        <v>65</v>
      </c>
      <c r="DI178" s="42" t="s">
        <v>25</v>
      </c>
      <c r="DJ178" s="42" t="s">
        <v>25</v>
      </c>
      <c r="DK178" s="42" t="s">
        <v>25</v>
      </c>
      <c r="DL178" s="47" t="s">
        <v>25</v>
      </c>
      <c r="DM178" s="47" t="s">
        <v>25</v>
      </c>
      <c r="DN178" s="47" t="s">
        <v>25</v>
      </c>
      <c r="DO178" s="42" t="s">
        <v>3780</v>
      </c>
      <c r="DP178" s="42" t="s">
        <v>3780</v>
      </c>
      <c r="DQ178" s="47" t="s">
        <v>25</v>
      </c>
      <c r="DR178" s="47" t="s">
        <v>25</v>
      </c>
      <c r="DS178" s="47" t="s">
        <v>25</v>
      </c>
      <c r="DT178" s="47" t="s">
        <v>65</v>
      </c>
      <c r="DU178" s="47" t="s">
        <v>67</v>
      </c>
      <c r="DV178" s="42" t="s">
        <v>1011</v>
      </c>
      <c r="DW178" s="42" t="s">
        <v>1011</v>
      </c>
      <c r="DX178" s="47" t="s">
        <v>67</v>
      </c>
      <c r="DY178" s="47" t="s">
        <v>67</v>
      </c>
      <c r="DZ178" s="42" t="s">
        <v>67</v>
      </c>
      <c r="EA178" s="42" t="s">
        <v>67</v>
      </c>
      <c r="EB178" s="42" t="s">
        <v>67</v>
      </c>
      <c r="EC178" s="42" t="s">
        <v>67</v>
      </c>
      <c r="ED178" s="42" t="s">
        <v>67</v>
      </c>
      <c r="EE178" s="42" t="s">
        <v>67</v>
      </c>
      <c r="EF178" s="42" t="s">
        <v>67</v>
      </c>
      <c r="EG178" s="42" t="s">
        <v>67</v>
      </c>
      <c r="EH178" s="42" t="s">
        <v>25</v>
      </c>
      <c r="EI178" s="42" t="s">
        <v>67</v>
      </c>
      <c r="EJ178" s="42" t="s">
        <v>67</v>
      </c>
      <c r="EK178" s="42" t="s">
        <v>67</v>
      </c>
      <c r="EL178" s="42" t="s">
        <v>67</v>
      </c>
      <c r="EM178" s="42" t="s">
        <v>67</v>
      </c>
      <c r="EN178" s="42" t="s">
        <v>25</v>
      </c>
      <c r="EO178" s="42" t="s">
        <v>67</v>
      </c>
      <c r="EP178" s="47" t="s">
        <v>25</v>
      </c>
      <c r="EQ178" s="47" t="s">
        <v>25</v>
      </c>
      <c r="ER178" s="47" t="s">
        <v>25</v>
      </c>
      <c r="ES178" s="47" t="s">
        <v>25</v>
      </c>
      <c r="ET178" s="42" t="s">
        <v>25</v>
      </c>
      <c r="EU178" s="42" t="s">
        <v>25</v>
      </c>
      <c r="EV178" s="47" t="s">
        <v>25</v>
      </c>
      <c r="EW178" s="47" t="s">
        <v>25</v>
      </c>
      <c r="EX178" s="42" t="s">
        <v>25</v>
      </c>
      <c r="EY178" s="42" t="s">
        <v>25</v>
      </c>
      <c r="EZ178" s="47" t="s">
        <v>25</v>
      </c>
      <c r="FA178" s="47" t="s">
        <v>25</v>
      </c>
      <c r="FB178" s="47" t="s">
        <v>25</v>
      </c>
      <c r="FC178" s="47" t="s">
        <v>25</v>
      </c>
      <c r="FD178" s="42" t="s">
        <v>2527</v>
      </c>
      <c r="FE178" s="42" t="s">
        <v>2527</v>
      </c>
      <c r="FF178" s="176" t="s">
        <v>67</v>
      </c>
      <c r="FG178" s="47" t="s">
        <v>25</v>
      </c>
      <c r="FH178" s="47" t="s">
        <v>25</v>
      </c>
      <c r="FI178" s="47" t="s">
        <v>25</v>
      </c>
      <c r="FJ178" s="47" t="s">
        <v>25</v>
      </c>
      <c r="FK178" s="47" t="s">
        <v>25</v>
      </c>
      <c r="FL178" s="49" t="s">
        <v>25</v>
      </c>
      <c r="FM178" s="42" t="s">
        <v>25</v>
      </c>
      <c r="FN178" s="42" t="s">
        <v>2526</v>
      </c>
      <c r="FO178" s="42" t="s">
        <v>5130</v>
      </c>
      <c r="FP178" s="42" t="s">
        <v>6552</v>
      </c>
      <c r="FQ178" s="42" t="s">
        <v>5130</v>
      </c>
      <c r="FR178" s="42" t="s">
        <v>6552</v>
      </c>
      <c r="FS178" s="42" t="s">
        <v>25</v>
      </c>
      <c r="FT178" s="47" t="s">
        <v>25</v>
      </c>
      <c r="FU178" s="47" t="s">
        <v>25</v>
      </c>
      <c r="FV178" s="42" t="s">
        <v>2663</v>
      </c>
      <c r="FW178" s="47" t="s">
        <v>25</v>
      </c>
      <c r="FX178" s="47" t="s">
        <v>25</v>
      </c>
      <c r="FY178" s="47" t="s">
        <v>25</v>
      </c>
      <c r="FZ178" s="47" t="s">
        <v>25</v>
      </c>
      <c r="GA178" s="42" t="s">
        <v>25</v>
      </c>
      <c r="GB178" s="47" t="s">
        <v>25</v>
      </c>
      <c r="GC178" s="47" t="s">
        <v>25</v>
      </c>
      <c r="GD178" s="42" t="s">
        <v>25</v>
      </c>
      <c r="GE178" s="42" t="s">
        <v>25</v>
      </c>
      <c r="GF178" s="42" t="s">
        <v>25</v>
      </c>
      <c r="GG178" s="42" t="s">
        <v>25</v>
      </c>
      <c r="GH178" s="42" t="s">
        <v>25</v>
      </c>
      <c r="GI178" s="42" t="s">
        <v>25</v>
      </c>
      <c r="GJ178" s="47" t="s">
        <v>25</v>
      </c>
      <c r="GK178" s="47" t="s">
        <v>25</v>
      </c>
      <c r="GL178" s="42" t="s">
        <v>67</v>
      </c>
      <c r="GM178" s="42" t="s">
        <v>25</v>
      </c>
      <c r="GN178" s="42" t="s">
        <v>67</v>
      </c>
      <c r="GO178" s="47" t="s">
        <v>25</v>
      </c>
      <c r="GP178" s="47" t="s">
        <v>25</v>
      </c>
      <c r="GQ178" s="47" t="s">
        <v>25</v>
      </c>
      <c r="GR178" s="47" t="s">
        <v>67</v>
      </c>
      <c r="GS178" s="47" t="s">
        <v>67</v>
      </c>
      <c r="GT178" s="47" t="s">
        <v>67</v>
      </c>
      <c r="GU178" s="47" t="s">
        <v>67</v>
      </c>
      <c r="GV178" s="47" t="s">
        <v>67</v>
      </c>
      <c r="GW178" s="47" t="s">
        <v>67</v>
      </c>
      <c r="GX178" s="47" t="s">
        <v>25</v>
      </c>
      <c r="GY178" s="47" t="s">
        <v>25</v>
      </c>
      <c r="GZ178" s="47" t="s">
        <v>25</v>
      </c>
      <c r="HA178" s="47" t="s">
        <v>67</v>
      </c>
      <c r="HB178" s="47" t="s">
        <v>67</v>
      </c>
      <c r="HC178" s="42" t="s">
        <v>2663</v>
      </c>
      <c r="HD178" s="42" t="s">
        <v>2663</v>
      </c>
      <c r="HE178" s="42" t="s">
        <v>2663</v>
      </c>
      <c r="HF178" s="42" t="s">
        <v>2663</v>
      </c>
      <c r="HG178" s="42" t="s">
        <v>5941</v>
      </c>
      <c r="HH178" s="42" t="s">
        <v>5941</v>
      </c>
      <c r="HI178" s="47" t="s">
        <v>25</v>
      </c>
      <c r="HJ178" s="47" t="s">
        <v>25</v>
      </c>
      <c r="HK178" s="47" t="s">
        <v>25</v>
      </c>
      <c r="HL178" s="47" t="s">
        <v>67</v>
      </c>
      <c r="HM178" s="42" t="s">
        <v>25</v>
      </c>
    </row>
    <row r="179" spans="1:221" ht="11.25" customHeight="1">
      <c r="A179" s="86" t="s">
        <v>435</v>
      </c>
      <c r="B179" s="86"/>
      <c r="C179" s="62" t="s">
        <v>25</v>
      </c>
      <c r="D179" s="62" t="s">
        <v>25</v>
      </c>
      <c r="E179" s="62" t="s">
        <v>25</v>
      </c>
      <c r="F179" s="62" t="s">
        <v>6286</v>
      </c>
      <c r="G179" s="62" t="s">
        <v>25</v>
      </c>
      <c r="H179" s="62" t="s">
        <v>25</v>
      </c>
      <c r="I179" s="62" t="s">
        <v>6371</v>
      </c>
      <c r="J179" s="62"/>
      <c r="K179" s="62" t="s">
        <v>1623</v>
      </c>
      <c r="L179" s="62" t="s">
        <v>6371</v>
      </c>
      <c r="M179" s="62" t="s">
        <v>1623</v>
      </c>
      <c r="N179" s="62" t="s">
        <v>6371</v>
      </c>
      <c r="O179" s="62" t="s">
        <v>1623</v>
      </c>
      <c r="P179" s="63"/>
      <c r="Q179" s="63" t="s">
        <v>25</v>
      </c>
      <c r="R179" s="63"/>
      <c r="S179" s="63" t="s">
        <v>25</v>
      </c>
      <c r="T179" s="63" t="s">
        <v>4721</v>
      </c>
      <c r="U179" s="62" t="s">
        <v>25</v>
      </c>
      <c r="V179" s="63" t="s">
        <v>4780</v>
      </c>
      <c r="W179" s="63" t="s">
        <v>4780</v>
      </c>
      <c r="X179" s="63" t="s">
        <v>4711</v>
      </c>
      <c r="Y179" s="63" t="s">
        <v>4711</v>
      </c>
      <c r="Z179" s="63" t="s">
        <v>25</v>
      </c>
      <c r="AA179" s="63" t="s">
        <v>25</v>
      </c>
      <c r="AB179" s="63" t="s">
        <v>25</v>
      </c>
      <c r="AC179" s="62" t="s">
        <v>25</v>
      </c>
      <c r="AD179" s="62" t="s">
        <v>25</v>
      </c>
      <c r="AE179" s="62" t="s">
        <v>25</v>
      </c>
      <c r="AF179" s="63"/>
      <c r="AG179" s="63"/>
      <c r="AH179" s="63"/>
      <c r="AI179" s="200"/>
      <c r="AJ179" s="63" t="s">
        <v>25</v>
      </c>
      <c r="AK179" s="63" t="s">
        <v>25</v>
      </c>
      <c r="AL179" s="62" t="s">
        <v>6286</v>
      </c>
      <c r="AM179" s="63" t="s">
        <v>5295</v>
      </c>
      <c r="AN179" s="63" t="s">
        <v>5825</v>
      </c>
      <c r="AO179" s="63" t="s">
        <v>6927</v>
      </c>
      <c r="AP179" s="63" t="s">
        <v>5295</v>
      </c>
      <c r="AQ179" s="63" t="s">
        <v>3359</v>
      </c>
      <c r="AR179" s="63" t="s">
        <v>7026</v>
      </c>
      <c r="AS179" s="63"/>
      <c r="AT179" s="63"/>
      <c r="AU179" s="63" t="s">
        <v>25</v>
      </c>
      <c r="AV179" s="63" t="s">
        <v>25</v>
      </c>
      <c r="AW179" s="63" t="s">
        <v>25</v>
      </c>
      <c r="AX179" s="63" t="s">
        <v>5152</v>
      </c>
      <c r="AY179" s="63" t="s">
        <v>25</v>
      </c>
      <c r="AZ179" s="63" t="s">
        <v>25</v>
      </c>
      <c r="BA179" s="63" t="s">
        <v>25</v>
      </c>
      <c r="BB179" s="63" t="s">
        <v>25</v>
      </c>
      <c r="BC179" s="63" t="s">
        <v>25</v>
      </c>
      <c r="BD179" s="63" t="s">
        <v>25</v>
      </c>
      <c r="BE179" s="62"/>
      <c r="BF179" s="62" t="s">
        <v>25</v>
      </c>
      <c r="BG179" s="63" t="s">
        <v>25</v>
      </c>
      <c r="BH179" s="62"/>
      <c r="BI179" s="62" t="s">
        <v>25</v>
      </c>
      <c r="BJ179" s="62" t="s">
        <v>25</v>
      </c>
      <c r="BK179" s="62" t="s">
        <v>25</v>
      </c>
      <c r="BL179" s="63" t="s">
        <v>25</v>
      </c>
      <c r="BM179" s="63" t="s">
        <v>7133</v>
      </c>
      <c r="BN179" s="62"/>
      <c r="BO179" s="63" t="s">
        <v>7132</v>
      </c>
      <c r="BP179" s="62" t="s">
        <v>874</v>
      </c>
      <c r="BQ179" s="62" t="s">
        <v>874</v>
      </c>
      <c r="BR179" s="62" t="s">
        <v>4324</v>
      </c>
      <c r="BS179" s="63" t="s">
        <v>4324</v>
      </c>
      <c r="BT179" s="62" t="s">
        <v>925</v>
      </c>
      <c r="BU179" s="62" t="s">
        <v>925</v>
      </c>
      <c r="BV179" s="62" t="s">
        <v>4324</v>
      </c>
      <c r="BW179" s="63" t="s">
        <v>4325</v>
      </c>
      <c r="BX179" s="63" t="s">
        <v>7270</v>
      </c>
      <c r="BY179" s="63" t="s">
        <v>4105</v>
      </c>
      <c r="BZ179" s="63" t="s">
        <v>4105</v>
      </c>
      <c r="CA179" s="63" t="s">
        <v>7327</v>
      </c>
      <c r="CB179" s="63" t="s">
        <v>4093</v>
      </c>
      <c r="CC179" s="63" t="s">
        <v>25</v>
      </c>
      <c r="CD179" s="62" t="s">
        <v>25</v>
      </c>
      <c r="CE179" s="62"/>
      <c r="CF179" s="64" t="s">
        <v>25</v>
      </c>
      <c r="CG179" s="64" t="s">
        <v>5114</v>
      </c>
      <c r="CH179" s="64"/>
      <c r="CI179" s="64"/>
      <c r="CJ179" s="64"/>
      <c r="CK179" s="64" t="s">
        <v>25</v>
      </c>
      <c r="CL179" s="64" t="s">
        <v>25</v>
      </c>
      <c r="CM179" s="64" t="s">
        <v>5005</v>
      </c>
      <c r="CN179" s="63" t="s">
        <v>8029</v>
      </c>
      <c r="CO179" s="63" t="s">
        <v>8029</v>
      </c>
      <c r="CP179" s="64" t="s">
        <v>25</v>
      </c>
      <c r="CQ179" s="64" t="s">
        <v>25</v>
      </c>
      <c r="CR179" s="64" t="s">
        <v>25</v>
      </c>
      <c r="CS179" s="64"/>
      <c r="CT179" s="64" t="s">
        <v>25</v>
      </c>
      <c r="CU179" s="64" t="s">
        <v>25</v>
      </c>
      <c r="CV179" s="64" t="s">
        <v>25</v>
      </c>
      <c r="CW179" s="65"/>
      <c r="CX179" s="64" t="s">
        <v>25</v>
      </c>
      <c r="CY179" s="64" t="s">
        <v>25</v>
      </c>
      <c r="CZ179" s="64" t="s">
        <v>25</v>
      </c>
      <c r="DA179" s="62" t="s">
        <v>25</v>
      </c>
      <c r="DB179" s="62"/>
      <c r="DC179" s="62" t="s">
        <v>25</v>
      </c>
      <c r="DD179" s="62"/>
      <c r="DE179" s="62" t="s">
        <v>983</v>
      </c>
      <c r="DF179" s="62" t="s">
        <v>983</v>
      </c>
      <c r="DG179" s="62" t="s">
        <v>983</v>
      </c>
      <c r="DH179" s="62" t="s">
        <v>983</v>
      </c>
      <c r="DI179" s="62" t="s">
        <v>25</v>
      </c>
      <c r="DJ179" s="62" t="s">
        <v>25</v>
      </c>
      <c r="DK179" s="62" t="s">
        <v>25</v>
      </c>
      <c r="DL179" s="62" t="s">
        <v>25</v>
      </c>
      <c r="DM179" s="62"/>
      <c r="DN179" s="62" t="s">
        <v>25</v>
      </c>
      <c r="DO179" s="62" t="s">
        <v>3781</v>
      </c>
      <c r="DP179" s="62" t="s">
        <v>3781</v>
      </c>
      <c r="DQ179" s="62" t="s">
        <v>25</v>
      </c>
      <c r="DR179" s="62"/>
      <c r="DS179" s="62"/>
      <c r="DT179" s="62"/>
      <c r="DU179" s="62"/>
      <c r="DV179" s="62" t="s">
        <v>25</v>
      </c>
      <c r="DW179" s="62" t="s">
        <v>25</v>
      </c>
      <c r="DX179" s="62" t="s">
        <v>1035</v>
      </c>
      <c r="DY179" s="62" t="s">
        <v>1035</v>
      </c>
      <c r="DZ179" s="62" t="s">
        <v>5473</v>
      </c>
      <c r="EA179" s="62" t="s">
        <v>5473</v>
      </c>
      <c r="EB179" s="62" t="s">
        <v>5473</v>
      </c>
      <c r="EC179" s="62" t="s">
        <v>5473</v>
      </c>
      <c r="ED179" s="62" t="s">
        <v>5473</v>
      </c>
      <c r="EE179" s="62" t="s">
        <v>5473</v>
      </c>
      <c r="EF179" s="62" t="s">
        <v>5473</v>
      </c>
      <c r="EG179" s="62" t="s">
        <v>5473</v>
      </c>
      <c r="EH179" s="62" t="s">
        <v>25</v>
      </c>
      <c r="EI179" s="62" t="s">
        <v>6094</v>
      </c>
      <c r="EJ179" s="62" t="s">
        <v>6094</v>
      </c>
      <c r="EK179" s="62" t="s">
        <v>6094</v>
      </c>
      <c r="EL179" s="62" t="s">
        <v>6094</v>
      </c>
      <c r="EM179" s="62" t="s">
        <v>6094</v>
      </c>
      <c r="EN179" s="62" t="s">
        <v>25</v>
      </c>
      <c r="EO179" s="62" t="s">
        <v>6094</v>
      </c>
      <c r="EP179" s="66" t="s">
        <v>8148</v>
      </c>
      <c r="EQ179" s="66"/>
      <c r="ER179" s="66" t="s">
        <v>8148</v>
      </c>
      <c r="ES179" s="66"/>
      <c r="ET179" s="66" t="s">
        <v>25</v>
      </c>
      <c r="EU179" s="66" t="s">
        <v>25</v>
      </c>
      <c r="EV179" s="66" t="s">
        <v>4359</v>
      </c>
      <c r="EW179" s="66" t="s">
        <v>4359</v>
      </c>
      <c r="EX179" s="66" t="s">
        <v>4359</v>
      </c>
      <c r="EY179" s="66" t="s">
        <v>4359</v>
      </c>
      <c r="EZ179" s="62" t="s">
        <v>25</v>
      </c>
      <c r="FA179" s="62" t="s">
        <v>25</v>
      </c>
      <c r="FB179" s="62" t="s">
        <v>25</v>
      </c>
      <c r="FC179" s="62" t="s">
        <v>25</v>
      </c>
      <c r="FD179" s="66" t="s">
        <v>2417</v>
      </c>
      <c r="FE179" s="66" t="s">
        <v>2417</v>
      </c>
      <c r="FF179" s="66" t="s">
        <v>2417</v>
      </c>
      <c r="FG179" s="63" t="s">
        <v>25</v>
      </c>
      <c r="FH179" s="62"/>
      <c r="FI179" s="63" t="s">
        <v>25</v>
      </c>
      <c r="FJ179" s="62"/>
      <c r="FK179" s="62" t="s">
        <v>25</v>
      </c>
      <c r="FL179" s="63"/>
      <c r="FM179" s="63" t="s">
        <v>25</v>
      </c>
      <c r="FN179" s="63" t="s">
        <v>2528</v>
      </c>
      <c r="FO179" s="63" t="s">
        <v>7755</v>
      </c>
      <c r="FP179" s="63" t="s">
        <v>7789</v>
      </c>
      <c r="FQ179" s="63" t="s">
        <v>7755</v>
      </c>
      <c r="FR179" s="63" t="s">
        <v>7789</v>
      </c>
      <c r="FS179" s="62" t="s">
        <v>25</v>
      </c>
      <c r="FT179" s="63" t="s">
        <v>25</v>
      </c>
      <c r="FU179" s="63" t="s">
        <v>25</v>
      </c>
      <c r="FV179" s="63" t="s">
        <v>2556</v>
      </c>
      <c r="FW179" s="62"/>
      <c r="FX179" s="62" t="s">
        <v>25</v>
      </c>
      <c r="FY179" s="62" t="s">
        <v>25</v>
      </c>
      <c r="FZ179" s="62" t="s">
        <v>25</v>
      </c>
      <c r="GA179" s="62" t="s">
        <v>25</v>
      </c>
      <c r="GB179" s="62" t="s">
        <v>25</v>
      </c>
      <c r="GC179" s="62" t="s">
        <v>25</v>
      </c>
      <c r="GD179" s="62" t="s">
        <v>25</v>
      </c>
      <c r="GE179" s="62" t="s">
        <v>25</v>
      </c>
      <c r="GF179" s="62" t="s">
        <v>25</v>
      </c>
      <c r="GG179" s="62" t="s">
        <v>25</v>
      </c>
      <c r="GH179" s="62" t="s">
        <v>25</v>
      </c>
      <c r="GI179" s="62" t="s">
        <v>25</v>
      </c>
      <c r="GJ179" s="62"/>
      <c r="GK179" s="62"/>
      <c r="GL179" s="62" t="s">
        <v>1365</v>
      </c>
      <c r="GM179" s="62" t="s">
        <v>25</v>
      </c>
      <c r="GN179" s="62" t="s">
        <v>25</v>
      </c>
      <c r="GO179" s="62"/>
      <c r="GP179" s="62" t="s">
        <v>25</v>
      </c>
      <c r="GQ179" s="62" t="s">
        <v>25</v>
      </c>
      <c r="GR179" s="62"/>
      <c r="GS179" s="62"/>
      <c r="GT179" s="62" t="s">
        <v>1153</v>
      </c>
      <c r="GU179" s="62" t="s">
        <v>1153</v>
      </c>
      <c r="GV179" s="62" t="s">
        <v>1153</v>
      </c>
      <c r="GW179" s="62" t="s">
        <v>1153</v>
      </c>
      <c r="GX179" s="62" t="s">
        <v>25</v>
      </c>
      <c r="GY179" s="62" t="s">
        <v>25</v>
      </c>
      <c r="GZ179" s="62" t="s">
        <v>25</v>
      </c>
      <c r="HA179" s="67"/>
      <c r="HB179" s="67"/>
      <c r="HC179" s="62" t="s">
        <v>1153</v>
      </c>
      <c r="HD179" s="62" t="s">
        <v>1153</v>
      </c>
      <c r="HE179" s="62" t="s">
        <v>1153</v>
      </c>
      <c r="HF179" s="62" t="s">
        <v>1153</v>
      </c>
      <c r="HG179" s="62" t="s">
        <v>5940</v>
      </c>
      <c r="HH179" s="62" t="s">
        <v>5940</v>
      </c>
      <c r="HI179" s="62" t="s">
        <v>25</v>
      </c>
      <c r="HJ179" s="62" t="s">
        <v>25</v>
      </c>
      <c r="HK179" s="62" t="s">
        <v>25</v>
      </c>
      <c r="HL179" s="62" t="s">
        <v>1589</v>
      </c>
      <c r="HM179" s="62" t="s">
        <v>25</v>
      </c>
    </row>
    <row r="180" spans="1:221" ht="22.5" customHeight="1">
      <c r="A180" s="44" t="s">
        <v>110</v>
      </c>
      <c r="B180" s="44"/>
      <c r="C180" s="42" t="s">
        <v>25</v>
      </c>
      <c r="D180" s="42" t="s">
        <v>25</v>
      </c>
      <c r="E180" s="42" t="s">
        <v>25</v>
      </c>
      <c r="F180" s="42" t="s">
        <v>7476</v>
      </c>
      <c r="G180" s="42" t="s">
        <v>25</v>
      </c>
      <c r="H180" s="42" t="s">
        <v>25</v>
      </c>
      <c r="I180" s="42" t="s">
        <v>5130</v>
      </c>
      <c r="J180" s="42" t="s">
        <v>25</v>
      </c>
      <c r="K180" s="42" t="s">
        <v>25</v>
      </c>
      <c r="L180" s="42" t="s">
        <v>5130</v>
      </c>
      <c r="M180" s="42" t="s">
        <v>25</v>
      </c>
      <c r="N180" s="42" t="s">
        <v>5130</v>
      </c>
      <c r="O180" s="42" t="s">
        <v>25</v>
      </c>
      <c r="P180" s="42" t="s">
        <v>112</v>
      </c>
      <c r="Q180" s="42" t="s">
        <v>112</v>
      </c>
      <c r="R180" s="42" t="s">
        <v>112</v>
      </c>
      <c r="S180" s="42" t="s">
        <v>782</v>
      </c>
      <c r="T180" s="42" t="s">
        <v>782</v>
      </c>
      <c r="U180" s="42" t="s">
        <v>6435</v>
      </c>
      <c r="V180" s="42" t="s">
        <v>112</v>
      </c>
      <c r="W180" s="42" t="s">
        <v>6438</v>
      </c>
      <c r="X180" s="42" t="s">
        <v>782</v>
      </c>
      <c r="Y180" s="42" t="s">
        <v>6451</v>
      </c>
      <c r="Z180" s="47" t="s">
        <v>25</v>
      </c>
      <c r="AA180" s="47" t="s">
        <v>25</v>
      </c>
      <c r="AB180" s="47" t="s">
        <v>25</v>
      </c>
      <c r="AC180" s="42" t="s">
        <v>25</v>
      </c>
      <c r="AD180" s="42" t="s">
        <v>25</v>
      </c>
      <c r="AE180" s="42" t="s">
        <v>25</v>
      </c>
      <c r="AF180" s="47" t="s">
        <v>25</v>
      </c>
      <c r="AG180" s="47" t="s">
        <v>67</v>
      </c>
      <c r="AH180" s="47" t="s">
        <v>67</v>
      </c>
      <c r="AI180" s="42" t="s">
        <v>5320</v>
      </c>
      <c r="AJ180" s="47" t="s">
        <v>25</v>
      </c>
      <c r="AK180" s="47" t="s">
        <v>25</v>
      </c>
      <c r="AL180" s="42" t="s">
        <v>7476</v>
      </c>
      <c r="AM180" s="47" t="s">
        <v>90</v>
      </c>
      <c r="AN180" s="47" t="s">
        <v>5843</v>
      </c>
      <c r="AO180" s="177" t="s">
        <v>7521</v>
      </c>
      <c r="AP180" s="47" t="s">
        <v>90</v>
      </c>
      <c r="AQ180" s="47" t="s">
        <v>90</v>
      </c>
      <c r="AR180" s="42" t="s">
        <v>7363</v>
      </c>
      <c r="AS180" s="42" t="s">
        <v>25</v>
      </c>
      <c r="AT180" s="42" t="s">
        <v>25</v>
      </c>
      <c r="AU180" s="47" t="s">
        <v>25</v>
      </c>
      <c r="AV180" s="47" t="s">
        <v>25</v>
      </c>
      <c r="AW180" s="47" t="s">
        <v>25</v>
      </c>
      <c r="AX180" s="47" t="s">
        <v>90</v>
      </c>
      <c r="AY180" s="47" t="s">
        <v>25</v>
      </c>
      <c r="AZ180" s="47" t="s">
        <v>25</v>
      </c>
      <c r="BA180" s="47" t="s">
        <v>25</v>
      </c>
      <c r="BB180" s="47" t="s">
        <v>25</v>
      </c>
      <c r="BC180" s="47" t="s">
        <v>25</v>
      </c>
      <c r="BD180" s="47" t="s">
        <v>25</v>
      </c>
      <c r="BE180" s="47" t="s">
        <v>25</v>
      </c>
      <c r="BF180" s="47" t="s">
        <v>25</v>
      </c>
      <c r="BG180" s="47" t="s">
        <v>25</v>
      </c>
      <c r="BH180" s="42" t="s">
        <v>154</v>
      </c>
      <c r="BI180" s="42" t="s">
        <v>783</v>
      </c>
      <c r="BJ180" s="42" t="s">
        <v>783</v>
      </c>
      <c r="BK180" s="42" t="s">
        <v>25</v>
      </c>
      <c r="BL180" s="42" t="s">
        <v>25</v>
      </c>
      <c r="BM180" s="42" t="s">
        <v>7153</v>
      </c>
      <c r="BN180" s="42" t="s">
        <v>154</v>
      </c>
      <c r="BO180" s="42" t="s">
        <v>7111</v>
      </c>
      <c r="BP180" s="42" t="s">
        <v>154</v>
      </c>
      <c r="BQ180" s="42" t="s">
        <v>154</v>
      </c>
      <c r="BR180" s="42" t="s">
        <v>4873</v>
      </c>
      <c r="BS180" s="42" t="s">
        <v>139</v>
      </c>
      <c r="BT180" s="42" t="s">
        <v>154</v>
      </c>
      <c r="BU180" s="42" t="s">
        <v>154</v>
      </c>
      <c r="BV180" s="42" t="s">
        <v>4866</v>
      </c>
      <c r="BW180" s="42" t="s">
        <v>90</v>
      </c>
      <c r="BX180" s="42" t="s">
        <v>4018</v>
      </c>
      <c r="BY180" s="42" t="s">
        <v>4018</v>
      </c>
      <c r="BZ180" s="42" t="s">
        <v>4018</v>
      </c>
      <c r="CA180" s="42" t="s">
        <v>7313</v>
      </c>
      <c r="CB180" s="42" t="s">
        <v>4019</v>
      </c>
      <c r="CC180" s="42" t="s">
        <v>25</v>
      </c>
      <c r="CD180" s="42" t="s">
        <v>25</v>
      </c>
      <c r="CE180" s="47" t="s">
        <v>25</v>
      </c>
      <c r="CF180" s="29" t="s">
        <v>25</v>
      </c>
      <c r="CG180" s="29" t="s">
        <v>25</v>
      </c>
      <c r="CH180" s="29" t="s">
        <v>25</v>
      </c>
      <c r="CI180" s="35" t="s">
        <v>25</v>
      </c>
      <c r="CJ180" s="48" t="s">
        <v>25</v>
      </c>
      <c r="CK180" s="29" t="s">
        <v>25</v>
      </c>
      <c r="CL180" s="29" t="s">
        <v>25</v>
      </c>
      <c r="CM180" s="29" t="s">
        <v>4978</v>
      </c>
      <c r="CN180" s="42" t="s">
        <v>25</v>
      </c>
      <c r="CO180" s="42" t="s">
        <v>7677</v>
      </c>
      <c r="CP180" s="48" t="s">
        <v>25</v>
      </c>
      <c r="CQ180" s="48" t="s">
        <v>25</v>
      </c>
      <c r="CR180" s="48" t="s">
        <v>25</v>
      </c>
      <c r="CS180" s="29" t="s">
        <v>25</v>
      </c>
      <c r="CT180" s="29" t="s">
        <v>25</v>
      </c>
      <c r="CU180" s="29" t="s">
        <v>25</v>
      </c>
      <c r="CV180" s="29" t="s">
        <v>25</v>
      </c>
      <c r="CW180" s="35" t="s">
        <v>25</v>
      </c>
      <c r="CX180" s="29" t="s">
        <v>25</v>
      </c>
      <c r="CY180" s="29" t="s">
        <v>25</v>
      </c>
      <c r="CZ180" s="29" t="s">
        <v>25</v>
      </c>
      <c r="DA180" s="47" t="s">
        <v>25</v>
      </c>
      <c r="DB180" s="47" t="s">
        <v>25</v>
      </c>
      <c r="DC180" s="47" t="s">
        <v>25</v>
      </c>
      <c r="DD180" s="47" t="s">
        <v>25</v>
      </c>
      <c r="DE180" s="47" t="s">
        <v>25</v>
      </c>
      <c r="DF180" s="47" t="s">
        <v>25</v>
      </c>
      <c r="DG180" s="47" t="s">
        <v>139</v>
      </c>
      <c r="DH180" s="47" t="s">
        <v>90</v>
      </c>
      <c r="DI180" s="47" t="s">
        <v>25</v>
      </c>
      <c r="DJ180" s="47" t="s">
        <v>25</v>
      </c>
      <c r="DK180" s="42" t="s">
        <v>1697</v>
      </c>
      <c r="DL180" s="42" t="s">
        <v>25</v>
      </c>
      <c r="DM180" s="42" t="s">
        <v>25</v>
      </c>
      <c r="DN180" s="42" t="s">
        <v>25</v>
      </c>
      <c r="DO180" s="42" t="s">
        <v>25</v>
      </c>
      <c r="DP180" s="42" t="s">
        <v>3793</v>
      </c>
      <c r="DQ180" s="42" t="s">
        <v>25</v>
      </c>
      <c r="DR180" s="47" t="s">
        <v>25</v>
      </c>
      <c r="DS180" s="47" t="s">
        <v>25</v>
      </c>
      <c r="DT180" s="47" t="s">
        <v>25</v>
      </c>
      <c r="DU180" s="42" t="s">
        <v>96</v>
      </c>
      <c r="DV180" s="42" t="s">
        <v>1011</v>
      </c>
      <c r="DW180" s="42" t="s">
        <v>1011</v>
      </c>
      <c r="DX180" s="42" t="s">
        <v>96</v>
      </c>
      <c r="DY180" s="42" t="s">
        <v>96</v>
      </c>
      <c r="DZ180" s="42" t="s">
        <v>5126</v>
      </c>
      <c r="EA180" s="42" t="s">
        <v>5126</v>
      </c>
      <c r="EB180" s="42" t="s">
        <v>5126</v>
      </c>
      <c r="EC180" s="42" t="s">
        <v>5126</v>
      </c>
      <c r="ED180" s="42" t="s">
        <v>5126</v>
      </c>
      <c r="EE180" s="42" t="s">
        <v>5126</v>
      </c>
      <c r="EF180" s="42" t="s">
        <v>5126</v>
      </c>
      <c r="EG180" s="42" t="s">
        <v>5126</v>
      </c>
      <c r="EH180" s="42" t="s">
        <v>25</v>
      </c>
      <c r="EI180" s="42" t="s">
        <v>5126</v>
      </c>
      <c r="EJ180" s="42" t="s">
        <v>5126</v>
      </c>
      <c r="EK180" s="42" t="s">
        <v>6112</v>
      </c>
      <c r="EL180" s="42" t="s">
        <v>5126</v>
      </c>
      <c r="EM180" s="42" t="s">
        <v>5126</v>
      </c>
      <c r="EN180" s="42" t="s">
        <v>25</v>
      </c>
      <c r="EO180" s="42" t="s">
        <v>6112</v>
      </c>
      <c r="EP180" s="47" t="s">
        <v>25</v>
      </c>
      <c r="EQ180" s="47" t="s">
        <v>25</v>
      </c>
      <c r="ER180" s="47" t="s">
        <v>25</v>
      </c>
      <c r="ES180" s="47" t="s">
        <v>25</v>
      </c>
      <c r="ET180" s="108" t="s">
        <v>25</v>
      </c>
      <c r="EU180" s="108" t="s">
        <v>25</v>
      </c>
      <c r="EV180" s="47" t="s">
        <v>25</v>
      </c>
      <c r="EW180" s="47" t="s">
        <v>25</v>
      </c>
      <c r="EX180" s="108" t="s">
        <v>25</v>
      </c>
      <c r="EY180" s="108" t="s">
        <v>25</v>
      </c>
      <c r="EZ180" s="42" t="s">
        <v>25</v>
      </c>
      <c r="FA180" s="42" t="s">
        <v>25</v>
      </c>
      <c r="FB180" s="42" t="s">
        <v>25</v>
      </c>
      <c r="FC180" s="42" t="s">
        <v>25</v>
      </c>
      <c r="FD180" s="42" t="s">
        <v>67</v>
      </c>
      <c r="FE180" s="42" t="s">
        <v>67</v>
      </c>
      <c r="FF180" s="42" t="s">
        <v>4460</v>
      </c>
      <c r="FG180" s="42" t="s">
        <v>25</v>
      </c>
      <c r="FH180" s="47" t="s">
        <v>25</v>
      </c>
      <c r="FI180" s="42" t="s">
        <v>25</v>
      </c>
      <c r="FJ180" s="42" t="s">
        <v>25</v>
      </c>
      <c r="FK180" s="42" t="s">
        <v>25</v>
      </c>
      <c r="FL180" s="47" t="s">
        <v>25</v>
      </c>
      <c r="FM180" s="47" t="s">
        <v>25</v>
      </c>
      <c r="FN180" s="42" t="s">
        <v>25</v>
      </c>
      <c r="FO180" s="47" t="s">
        <v>25</v>
      </c>
      <c r="FP180" s="42" t="s">
        <v>25</v>
      </c>
      <c r="FQ180" s="47" t="s">
        <v>25</v>
      </c>
      <c r="FR180" s="42" t="s">
        <v>25</v>
      </c>
      <c r="FS180" s="42" t="s">
        <v>25</v>
      </c>
      <c r="FT180" s="47" t="s">
        <v>25</v>
      </c>
      <c r="FU180" s="47" t="s">
        <v>25</v>
      </c>
      <c r="FV180" s="42" t="s">
        <v>111</v>
      </c>
      <c r="FW180" s="47" t="s">
        <v>25</v>
      </c>
      <c r="FX180" s="47" t="s">
        <v>25</v>
      </c>
      <c r="FY180" s="47" t="s">
        <v>25</v>
      </c>
      <c r="FZ180" s="42" t="s">
        <v>25</v>
      </c>
      <c r="GA180" s="42" t="s">
        <v>25</v>
      </c>
      <c r="GB180" s="42" t="s">
        <v>1071</v>
      </c>
      <c r="GC180" s="42" t="s">
        <v>25</v>
      </c>
      <c r="GD180" s="47" t="s">
        <v>25</v>
      </c>
      <c r="GE180" s="47" t="s">
        <v>130</v>
      </c>
      <c r="GF180" s="47" t="s">
        <v>25</v>
      </c>
      <c r="GG180" s="47" t="s">
        <v>130</v>
      </c>
      <c r="GH180" s="47" t="s">
        <v>25</v>
      </c>
      <c r="GI180" s="47" t="s">
        <v>130</v>
      </c>
      <c r="GJ180" s="42" t="s">
        <v>325</v>
      </c>
      <c r="GK180" s="42" t="s">
        <v>325</v>
      </c>
      <c r="GL180" s="42" t="s">
        <v>2901</v>
      </c>
      <c r="GM180" s="42" t="s">
        <v>25</v>
      </c>
      <c r="GN180" s="42" t="s">
        <v>5779</v>
      </c>
      <c r="GO180" s="42" t="s">
        <v>25</v>
      </c>
      <c r="GP180" s="42" t="s">
        <v>25</v>
      </c>
      <c r="GQ180" s="42" t="s">
        <v>25</v>
      </c>
      <c r="GR180" s="42" t="s">
        <v>65</v>
      </c>
      <c r="GS180" s="42" t="s">
        <v>65</v>
      </c>
      <c r="GT180" s="42" t="s">
        <v>2982</v>
      </c>
      <c r="GU180" s="42" t="s">
        <v>2981</v>
      </c>
      <c r="GV180" s="42" t="s">
        <v>5803</v>
      </c>
      <c r="GW180" s="42" t="s">
        <v>5802</v>
      </c>
      <c r="GX180" s="42" t="s">
        <v>25</v>
      </c>
      <c r="GY180" s="42" t="s">
        <v>25</v>
      </c>
      <c r="GZ180" s="42" t="s">
        <v>25</v>
      </c>
      <c r="HA180" s="47" t="s">
        <v>25</v>
      </c>
      <c r="HB180" s="47" t="s">
        <v>25</v>
      </c>
      <c r="HC180" s="47" t="s">
        <v>25</v>
      </c>
      <c r="HD180" s="47" t="s">
        <v>25</v>
      </c>
      <c r="HE180" s="47" t="s">
        <v>25</v>
      </c>
      <c r="HF180" s="47" t="s">
        <v>25</v>
      </c>
      <c r="HG180" s="42" t="s">
        <v>5130</v>
      </c>
      <c r="HH180" s="42" t="s">
        <v>7818</v>
      </c>
      <c r="HI180" s="42" t="s">
        <v>25</v>
      </c>
      <c r="HJ180" s="42" t="s">
        <v>1071</v>
      </c>
      <c r="HK180" s="42" t="s">
        <v>25</v>
      </c>
      <c r="HL180" s="42" t="s">
        <v>25</v>
      </c>
      <c r="HM180" s="47" t="s">
        <v>25</v>
      </c>
    </row>
    <row r="181" spans="1:221" ht="11.25" customHeight="1">
      <c r="A181" s="86" t="s">
        <v>435</v>
      </c>
      <c r="B181" s="86"/>
      <c r="C181" s="62" t="s">
        <v>25</v>
      </c>
      <c r="D181" s="62" t="s">
        <v>25</v>
      </c>
      <c r="E181" s="62" t="s">
        <v>25</v>
      </c>
      <c r="F181" s="62" t="s">
        <v>6278</v>
      </c>
      <c r="G181" s="62" t="s">
        <v>25</v>
      </c>
      <c r="H181" s="62" t="s">
        <v>25</v>
      </c>
      <c r="I181" s="62" t="s">
        <v>6349</v>
      </c>
      <c r="J181" s="62"/>
      <c r="K181" s="62" t="s">
        <v>25</v>
      </c>
      <c r="L181" s="62" t="s">
        <v>6349</v>
      </c>
      <c r="M181" s="62" t="s">
        <v>25</v>
      </c>
      <c r="N181" s="62" t="s">
        <v>6349</v>
      </c>
      <c r="O181" s="62" t="s">
        <v>25</v>
      </c>
      <c r="P181" s="63"/>
      <c r="Q181" s="63" t="s">
        <v>672</v>
      </c>
      <c r="R181" s="63"/>
      <c r="S181" s="63" t="s">
        <v>706</v>
      </c>
      <c r="T181" s="62" t="s">
        <v>4822</v>
      </c>
      <c r="U181" s="62" t="s">
        <v>4822</v>
      </c>
      <c r="V181" s="62" t="s">
        <v>4782</v>
      </c>
      <c r="W181" s="62" t="s">
        <v>6450</v>
      </c>
      <c r="X181" s="62" t="s">
        <v>4720</v>
      </c>
      <c r="Y181" s="62" t="s">
        <v>6449</v>
      </c>
      <c r="Z181" s="63" t="s">
        <v>25</v>
      </c>
      <c r="AA181" s="63" t="s">
        <v>25</v>
      </c>
      <c r="AB181" s="63" t="s">
        <v>25</v>
      </c>
      <c r="AC181" s="63" t="s">
        <v>25</v>
      </c>
      <c r="AD181" s="63" t="s">
        <v>25</v>
      </c>
      <c r="AE181" s="63" t="s">
        <v>25</v>
      </c>
      <c r="AF181" s="63"/>
      <c r="AG181" s="63"/>
      <c r="AH181" s="63"/>
      <c r="AI181" s="200"/>
      <c r="AJ181" s="63" t="s">
        <v>25</v>
      </c>
      <c r="AK181" s="63" t="s">
        <v>25</v>
      </c>
      <c r="AL181" s="62" t="s">
        <v>6278</v>
      </c>
      <c r="AM181" s="63" t="s">
        <v>5279</v>
      </c>
      <c r="AN181" s="200"/>
      <c r="AO181" s="63" t="s">
        <v>6898</v>
      </c>
      <c r="AP181" s="63" t="s">
        <v>5863</v>
      </c>
      <c r="AQ181" s="63" t="s">
        <v>5392</v>
      </c>
      <c r="AR181" s="63" t="s">
        <v>7364</v>
      </c>
      <c r="AS181" s="63"/>
      <c r="AT181" s="63"/>
      <c r="AU181" s="63" t="s">
        <v>25</v>
      </c>
      <c r="AV181" s="63" t="s">
        <v>25</v>
      </c>
      <c r="AW181" s="63" t="s">
        <v>25</v>
      </c>
      <c r="AX181" s="63" t="s">
        <v>5143</v>
      </c>
      <c r="AY181" s="63" t="s">
        <v>25</v>
      </c>
      <c r="AZ181" s="63" t="s">
        <v>25</v>
      </c>
      <c r="BA181" s="63" t="s">
        <v>25</v>
      </c>
      <c r="BB181" s="63" t="s">
        <v>25</v>
      </c>
      <c r="BC181" s="63" t="s">
        <v>25</v>
      </c>
      <c r="BD181" s="63" t="s">
        <v>25</v>
      </c>
      <c r="BE181" s="62"/>
      <c r="BF181" s="62" t="s">
        <v>25</v>
      </c>
      <c r="BG181" s="63" t="s">
        <v>25</v>
      </c>
      <c r="BH181" s="62"/>
      <c r="BI181" s="62" t="s">
        <v>777</v>
      </c>
      <c r="BJ181" s="62" t="s">
        <v>777</v>
      </c>
      <c r="BK181" s="62" t="s">
        <v>25</v>
      </c>
      <c r="BL181" s="63" t="s">
        <v>701</v>
      </c>
      <c r="BM181" s="63" t="s">
        <v>4325</v>
      </c>
      <c r="BN181" s="62"/>
      <c r="BO181" s="63" t="s">
        <v>4324</v>
      </c>
      <c r="BP181" s="62" t="s">
        <v>827</v>
      </c>
      <c r="BQ181" s="62" t="s">
        <v>827</v>
      </c>
      <c r="BR181" s="62" t="s">
        <v>4323</v>
      </c>
      <c r="BS181" s="63" t="s">
        <v>4323</v>
      </c>
      <c r="BT181" s="62" t="s">
        <v>883</v>
      </c>
      <c r="BU181" s="62" t="s">
        <v>883</v>
      </c>
      <c r="BV181" s="62" t="s">
        <v>4323</v>
      </c>
      <c r="BW181" s="63" t="s">
        <v>4324</v>
      </c>
      <c r="BX181" s="63" t="s">
        <v>7238</v>
      </c>
      <c r="BY181" s="63" t="s">
        <v>4095</v>
      </c>
      <c r="BZ181" s="63" t="s">
        <v>4095</v>
      </c>
      <c r="CA181" s="63" t="s">
        <v>7237</v>
      </c>
      <c r="CB181" s="63" t="s">
        <v>4092</v>
      </c>
      <c r="CC181" s="63" t="s">
        <v>25</v>
      </c>
      <c r="CD181" s="62" t="s">
        <v>25</v>
      </c>
      <c r="CE181" s="62"/>
      <c r="CF181" s="64" t="s">
        <v>25</v>
      </c>
      <c r="CG181" s="64" t="s">
        <v>25</v>
      </c>
      <c r="CH181" s="64"/>
      <c r="CI181" s="64"/>
      <c r="CJ181" s="64"/>
      <c r="CK181" s="64" t="s">
        <v>25</v>
      </c>
      <c r="CL181" s="64" t="s">
        <v>25</v>
      </c>
      <c r="CM181" s="64" t="s">
        <v>4979</v>
      </c>
      <c r="CN181" s="63" t="s">
        <v>8029</v>
      </c>
      <c r="CO181" s="63" t="s">
        <v>8029</v>
      </c>
      <c r="CP181" s="64" t="s">
        <v>25</v>
      </c>
      <c r="CQ181" s="64" t="s">
        <v>25</v>
      </c>
      <c r="CR181" s="64" t="s">
        <v>25</v>
      </c>
      <c r="CS181" s="64"/>
      <c r="CT181" s="64" t="s">
        <v>25</v>
      </c>
      <c r="CU181" s="64" t="s">
        <v>25</v>
      </c>
      <c r="CV181" s="64" t="s">
        <v>25</v>
      </c>
      <c r="CW181" s="65"/>
      <c r="CX181" s="64" t="s">
        <v>25</v>
      </c>
      <c r="CY181" s="64" t="s">
        <v>25</v>
      </c>
      <c r="CZ181" s="64" t="s">
        <v>25</v>
      </c>
      <c r="DA181" s="62" t="s">
        <v>25</v>
      </c>
      <c r="DB181" s="62"/>
      <c r="DC181" s="62" t="s">
        <v>25</v>
      </c>
      <c r="DD181" s="62"/>
      <c r="DE181" s="62" t="s">
        <v>25</v>
      </c>
      <c r="DF181" s="62" t="s">
        <v>25</v>
      </c>
      <c r="DG181" s="62" t="s">
        <v>1483</v>
      </c>
      <c r="DH181" s="62" t="s">
        <v>1483</v>
      </c>
      <c r="DI181" s="62" t="s">
        <v>25</v>
      </c>
      <c r="DJ181" s="62" t="s">
        <v>25</v>
      </c>
      <c r="DK181" s="62" t="s">
        <v>1716</v>
      </c>
      <c r="DL181" s="62" t="s">
        <v>25</v>
      </c>
      <c r="DM181" s="62"/>
      <c r="DN181" s="62" t="s">
        <v>25</v>
      </c>
      <c r="DO181" s="62" t="s">
        <v>3792</v>
      </c>
      <c r="DP181" s="62" t="s">
        <v>3792</v>
      </c>
      <c r="DQ181" s="62" t="s">
        <v>3169</v>
      </c>
      <c r="DR181" s="62"/>
      <c r="DS181" s="62"/>
      <c r="DT181" s="62"/>
      <c r="DU181" s="62"/>
      <c r="DV181" s="62" t="s">
        <v>25</v>
      </c>
      <c r="DW181" s="62" t="s">
        <v>25</v>
      </c>
      <c r="DX181" s="62" t="s">
        <v>1036</v>
      </c>
      <c r="DY181" s="62" t="s">
        <v>1036</v>
      </c>
      <c r="DZ181" s="62" t="s">
        <v>5471</v>
      </c>
      <c r="EA181" s="62" t="s">
        <v>5471</v>
      </c>
      <c r="EB181" s="62" t="s">
        <v>5471</v>
      </c>
      <c r="EC181" s="62" t="s">
        <v>5471</v>
      </c>
      <c r="ED181" s="62" t="s">
        <v>5471</v>
      </c>
      <c r="EE181" s="62" t="s">
        <v>5471</v>
      </c>
      <c r="EF181" s="62" t="s">
        <v>5471</v>
      </c>
      <c r="EG181" s="62" t="s">
        <v>5471</v>
      </c>
      <c r="EH181" s="62" t="s">
        <v>25</v>
      </c>
      <c r="EI181" s="62" t="s">
        <v>6091</v>
      </c>
      <c r="EJ181" s="62" t="s">
        <v>6091</v>
      </c>
      <c r="EK181" s="62" t="s">
        <v>6091</v>
      </c>
      <c r="EL181" s="62" t="s">
        <v>6091</v>
      </c>
      <c r="EM181" s="62" t="s">
        <v>6091</v>
      </c>
      <c r="EN181" s="62" t="s">
        <v>25</v>
      </c>
      <c r="EO181" s="62" t="s">
        <v>7416</v>
      </c>
      <c r="EP181" s="66" t="s">
        <v>8149</v>
      </c>
      <c r="EQ181" s="66"/>
      <c r="ER181" s="66" t="s">
        <v>8149</v>
      </c>
      <c r="ES181" s="66"/>
      <c r="ET181" s="66" t="s">
        <v>25</v>
      </c>
      <c r="EU181" s="66" t="s">
        <v>25</v>
      </c>
      <c r="EV181" s="66"/>
      <c r="EW181" s="66"/>
      <c r="EX181" s="66" t="s">
        <v>25</v>
      </c>
      <c r="EY181" s="66" t="s">
        <v>25</v>
      </c>
      <c r="EZ181" s="62" t="s">
        <v>25</v>
      </c>
      <c r="FA181" s="62" t="s">
        <v>25</v>
      </c>
      <c r="FB181" s="62" t="s">
        <v>25</v>
      </c>
      <c r="FC181" s="62" t="s">
        <v>25</v>
      </c>
      <c r="FD181" s="66"/>
      <c r="FE181" s="66" t="s">
        <v>3072</v>
      </c>
      <c r="FF181" s="66" t="s">
        <v>4459</v>
      </c>
      <c r="FG181" s="63" t="s">
        <v>25</v>
      </c>
      <c r="FH181" s="62"/>
      <c r="FI181" s="63" t="s">
        <v>25</v>
      </c>
      <c r="FJ181" s="62"/>
      <c r="FK181" s="62" t="s">
        <v>25</v>
      </c>
      <c r="FL181" s="63"/>
      <c r="FM181" s="63" t="s">
        <v>25</v>
      </c>
      <c r="FN181" s="62" t="s">
        <v>25</v>
      </c>
      <c r="FO181" s="63" t="s">
        <v>25</v>
      </c>
      <c r="FP181" s="62" t="s">
        <v>25</v>
      </c>
      <c r="FQ181" s="63" t="s">
        <v>25</v>
      </c>
      <c r="FR181" s="62" t="s">
        <v>25</v>
      </c>
      <c r="FS181" s="62" t="s">
        <v>25</v>
      </c>
      <c r="FT181" s="63" t="s">
        <v>25</v>
      </c>
      <c r="FU181" s="63" t="s">
        <v>25</v>
      </c>
      <c r="FV181" s="63" t="s">
        <v>2558</v>
      </c>
      <c r="FW181" s="62"/>
      <c r="FX181" s="62" t="s">
        <v>25</v>
      </c>
      <c r="FY181" s="62" t="s">
        <v>25</v>
      </c>
      <c r="FZ181" s="62" t="s">
        <v>25</v>
      </c>
      <c r="GA181" s="62" t="s">
        <v>25</v>
      </c>
      <c r="GB181" s="62" t="s">
        <v>1070</v>
      </c>
      <c r="GC181" s="62" t="s">
        <v>25</v>
      </c>
      <c r="GD181" s="62" t="s">
        <v>25</v>
      </c>
      <c r="GE181" s="62" t="s">
        <v>2836</v>
      </c>
      <c r="GF181" s="62" t="s">
        <v>25</v>
      </c>
      <c r="GG181" s="62" t="s">
        <v>2836</v>
      </c>
      <c r="GH181" s="62" t="s">
        <v>25</v>
      </c>
      <c r="GI181" s="62" t="s">
        <v>5219</v>
      </c>
      <c r="GJ181" s="62"/>
      <c r="GK181" s="62"/>
      <c r="GL181" s="62" t="s">
        <v>1364</v>
      </c>
      <c r="GM181" s="62" t="s">
        <v>25</v>
      </c>
      <c r="GN181" s="62" t="s">
        <v>25</v>
      </c>
      <c r="GO181" s="62"/>
      <c r="GP181" s="62" t="s">
        <v>25</v>
      </c>
      <c r="GQ181" s="62" t="s">
        <v>25</v>
      </c>
      <c r="GR181" s="62"/>
      <c r="GS181" s="62"/>
      <c r="GT181" s="62" t="s">
        <v>1184</v>
      </c>
      <c r="GU181" s="62" t="s">
        <v>1211</v>
      </c>
      <c r="GV181" s="62" t="s">
        <v>25</v>
      </c>
      <c r="GW181" s="62" t="s">
        <v>25</v>
      </c>
      <c r="GX181" s="62" t="s">
        <v>25</v>
      </c>
      <c r="GY181" s="62" t="s">
        <v>25</v>
      </c>
      <c r="GZ181" s="62" t="s">
        <v>25</v>
      </c>
      <c r="HA181" s="67"/>
      <c r="HB181" s="67"/>
      <c r="HC181" s="67" t="s">
        <v>25</v>
      </c>
      <c r="HD181" s="67" t="s">
        <v>25</v>
      </c>
      <c r="HE181" s="67" t="s">
        <v>25</v>
      </c>
      <c r="HF181" s="67" t="s">
        <v>25</v>
      </c>
      <c r="HG181" s="62" t="s">
        <v>5912</v>
      </c>
      <c r="HH181" s="62" t="s">
        <v>5967</v>
      </c>
      <c r="HI181" s="62" t="s">
        <v>25</v>
      </c>
      <c r="HJ181" s="62" t="s">
        <v>3216</v>
      </c>
      <c r="HK181" s="62" t="s">
        <v>25</v>
      </c>
      <c r="HL181" s="62" t="s">
        <v>25</v>
      </c>
      <c r="HM181" s="67" t="s">
        <v>25</v>
      </c>
    </row>
    <row r="182" spans="1:221" s="172" customFormat="1" ht="21.75" customHeight="1">
      <c r="A182" s="210" t="s">
        <v>7421</v>
      </c>
      <c r="B182" s="210"/>
      <c r="C182" s="127"/>
      <c r="D182" s="127"/>
      <c r="E182" s="174" t="s">
        <v>25</v>
      </c>
      <c r="F182" s="174" t="s">
        <v>6468</v>
      </c>
      <c r="G182" s="174" t="s">
        <v>25</v>
      </c>
      <c r="H182" s="127"/>
      <c r="I182" s="174" t="s">
        <v>25</v>
      </c>
      <c r="J182" s="127"/>
      <c r="K182" s="127"/>
      <c r="L182" s="174" t="s">
        <v>25</v>
      </c>
      <c r="M182" s="127"/>
      <c r="N182" s="174" t="s">
        <v>25</v>
      </c>
      <c r="O182" s="127"/>
      <c r="P182" s="126"/>
      <c r="Q182" s="126"/>
      <c r="R182" s="126"/>
      <c r="S182" s="126"/>
      <c r="T182" s="127"/>
      <c r="U182" s="174" t="s">
        <v>25</v>
      </c>
      <c r="V182" s="127"/>
      <c r="W182" s="174" t="s">
        <v>25</v>
      </c>
      <c r="X182" s="174" t="s">
        <v>25</v>
      </c>
      <c r="Y182" s="174" t="s">
        <v>25</v>
      </c>
      <c r="Z182" s="126"/>
      <c r="AA182" s="126"/>
      <c r="AB182" s="126"/>
      <c r="AC182" s="126"/>
      <c r="AD182" s="126"/>
      <c r="AE182" s="126"/>
      <c r="AF182" s="126"/>
      <c r="AG182" s="126"/>
      <c r="AH182" s="126"/>
      <c r="AI182" s="126"/>
      <c r="AJ182" s="177" t="s">
        <v>25</v>
      </c>
      <c r="AK182" s="126"/>
      <c r="AL182" s="174" t="s">
        <v>6468</v>
      </c>
      <c r="AM182" s="126"/>
      <c r="AN182" s="126"/>
      <c r="AO182" s="177" t="s">
        <v>6899</v>
      </c>
      <c r="AP182" s="126"/>
      <c r="AQ182" s="223"/>
      <c r="AR182" s="176" t="s">
        <v>261</v>
      </c>
      <c r="AS182" s="174" t="s">
        <v>25</v>
      </c>
      <c r="AT182" s="174" t="s">
        <v>25</v>
      </c>
      <c r="AU182" s="223"/>
      <c r="AV182" s="223"/>
      <c r="AW182" s="175" t="s">
        <v>25</v>
      </c>
      <c r="AX182" s="175" t="s">
        <v>25</v>
      </c>
      <c r="AY182" s="126"/>
      <c r="AZ182" s="126"/>
      <c r="BA182" s="126"/>
      <c r="BB182" s="126"/>
      <c r="BC182" s="126"/>
      <c r="BD182" s="126"/>
      <c r="BE182" s="127"/>
      <c r="BF182" s="127"/>
      <c r="BG182" s="175" t="s">
        <v>25</v>
      </c>
      <c r="BH182" s="127"/>
      <c r="BI182" s="127"/>
      <c r="BJ182" s="127"/>
      <c r="BK182" s="127"/>
      <c r="BL182" s="223"/>
      <c r="BM182" s="177" t="s">
        <v>90</v>
      </c>
      <c r="BN182" s="127"/>
      <c r="BO182" s="177" t="s">
        <v>133</v>
      </c>
      <c r="BP182" s="127"/>
      <c r="BQ182" s="127"/>
      <c r="BR182" s="127"/>
      <c r="BS182" s="223"/>
      <c r="BT182" s="127"/>
      <c r="BU182" s="127"/>
      <c r="BV182" s="127"/>
      <c r="BW182" s="223"/>
      <c r="BX182" s="177" t="s">
        <v>25</v>
      </c>
      <c r="BY182" s="175"/>
      <c r="BZ182" s="126"/>
      <c r="CA182" s="177" t="s">
        <v>7550</v>
      </c>
      <c r="CB182" s="126"/>
      <c r="CC182" s="177" t="s">
        <v>25</v>
      </c>
      <c r="CD182" s="127"/>
      <c r="CE182" s="127"/>
      <c r="CF182" s="128"/>
      <c r="CG182" s="128"/>
      <c r="CH182" s="128"/>
      <c r="CI182" s="128"/>
      <c r="CJ182" s="128"/>
      <c r="CK182" s="237"/>
      <c r="CL182" s="237"/>
      <c r="CM182" s="237"/>
      <c r="CN182" s="177" t="s">
        <v>25</v>
      </c>
      <c r="CO182" s="177" t="s">
        <v>67</v>
      </c>
      <c r="CP182" s="128"/>
      <c r="CQ182" s="128"/>
      <c r="CR182" s="237"/>
      <c r="CS182" s="128"/>
      <c r="CT182" s="128"/>
      <c r="CU182" s="128"/>
      <c r="CV182" s="237"/>
      <c r="CW182" s="211"/>
      <c r="CX182" s="128"/>
      <c r="CY182" s="128"/>
      <c r="CZ182" s="237"/>
      <c r="DA182" s="78"/>
      <c r="DB182" s="127"/>
      <c r="DC182" s="127"/>
      <c r="DD182" s="127"/>
      <c r="DE182" s="127"/>
      <c r="DF182" s="78"/>
      <c r="DG182" s="127"/>
      <c r="DH182" s="78"/>
      <c r="DI182" s="127"/>
      <c r="DJ182" s="127"/>
      <c r="DK182" s="127"/>
      <c r="DL182" s="127"/>
      <c r="DM182" s="127"/>
      <c r="DN182" s="78"/>
      <c r="DO182" s="78"/>
      <c r="DP182" s="78"/>
      <c r="DQ182" s="127"/>
      <c r="DR182" s="127"/>
      <c r="DS182" s="127"/>
      <c r="DT182" s="127"/>
      <c r="DU182" s="127"/>
      <c r="DV182" s="127"/>
      <c r="DW182" s="127"/>
      <c r="DX182" s="127"/>
      <c r="DY182" s="127"/>
      <c r="DZ182" s="127"/>
      <c r="EA182" s="127"/>
      <c r="EB182" s="127"/>
      <c r="EC182" s="127"/>
      <c r="ED182" s="127"/>
      <c r="EE182" s="127"/>
      <c r="EF182" s="127"/>
      <c r="EG182" s="127"/>
      <c r="EH182" s="127"/>
      <c r="EI182" s="127"/>
      <c r="EJ182" s="127"/>
      <c r="EK182" s="127"/>
      <c r="EL182" s="176" t="s">
        <v>7422</v>
      </c>
      <c r="EM182" s="176" t="s">
        <v>7422</v>
      </c>
      <c r="EN182" s="176" t="s">
        <v>25</v>
      </c>
      <c r="EO182" s="176" t="s">
        <v>7422</v>
      </c>
      <c r="EP182" s="47" t="s">
        <v>25</v>
      </c>
      <c r="EQ182" s="115"/>
      <c r="ER182" s="47" t="s">
        <v>25</v>
      </c>
      <c r="ES182" s="115"/>
      <c r="ET182" s="115"/>
      <c r="EU182" s="115"/>
      <c r="EV182" s="77"/>
      <c r="EW182" s="77"/>
      <c r="EX182" s="77"/>
      <c r="EY182" s="77"/>
      <c r="EZ182" s="127"/>
      <c r="FA182" s="127"/>
      <c r="FB182" s="78"/>
      <c r="FC182" s="78"/>
      <c r="FD182" s="115"/>
      <c r="FE182" s="115"/>
      <c r="FF182" s="77"/>
      <c r="FG182" s="236"/>
      <c r="FH182" s="127"/>
      <c r="FI182" s="236"/>
      <c r="FJ182" s="127"/>
      <c r="FK182" s="78"/>
      <c r="FL182" s="126"/>
      <c r="FM182" s="236"/>
      <c r="FN182" s="174"/>
      <c r="FO182" s="174" t="s">
        <v>25</v>
      </c>
      <c r="FP182" s="174" t="s">
        <v>25</v>
      </c>
      <c r="FQ182" s="174" t="s">
        <v>25</v>
      </c>
      <c r="FR182" s="174" t="s">
        <v>25</v>
      </c>
      <c r="FS182" s="127"/>
      <c r="FT182" s="236"/>
      <c r="FU182" s="236"/>
      <c r="FV182" s="236"/>
      <c r="FW182" s="127"/>
      <c r="FX182" s="78"/>
      <c r="FY182" s="78"/>
      <c r="FZ182" s="78"/>
      <c r="GA182" s="127"/>
      <c r="GB182" s="78"/>
      <c r="GC182" s="78"/>
      <c r="GD182" s="127"/>
      <c r="GE182" s="127"/>
      <c r="GF182" s="127"/>
      <c r="GG182" s="127"/>
      <c r="GH182" s="78"/>
      <c r="GI182" s="78"/>
      <c r="GJ182" s="127"/>
      <c r="GK182" s="127"/>
      <c r="GL182" s="78"/>
      <c r="GM182" s="78"/>
      <c r="GN182" s="78"/>
      <c r="GO182" s="127"/>
      <c r="GP182" s="78"/>
      <c r="GQ182" s="78"/>
      <c r="GR182" s="127"/>
      <c r="GS182" s="127"/>
      <c r="GT182" s="127"/>
      <c r="GU182" s="127"/>
      <c r="GV182" s="78"/>
      <c r="GW182" s="78"/>
      <c r="GX182" s="78"/>
      <c r="GY182" s="78"/>
      <c r="GZ182" s="78"/>
      <c r="HA182" s="131"/>
      <c r="HB182" s="131"/>
      <c r="HC182" s="131"/>
      <c r="HD182" s="131"/>
      <c r="HE182" s="131"/>
      <c r="HF182" s="131"/>
      <c r="HG182" s="174" t="s">
        <v>25</v>
      </c>
      <c r="HH182" s="174" t="s">
        <v>7819</v>
      </c>
      <c r="HI182" s="78"/>
      <c r="HJ182" s="78"/>
      <c r="HK182" s="127"/>
      <c r="HL182" s="78"/>
      <c r="HM182" s="131"/>
    </row>
    <row r="183" spans="1:221" ht="11.25" customHeight="1">
      <c r="A183" s="86" t="s">
        <v>435</v>
      </c>
      <c r="B183" s="86"/>
      <c r="C183" s="62"/>
      <c r="D183" s="62"/>
      <c r="E183" s="62" t="s">
        <v>25</v>
      </c>
      <c r="F183" s="62" t="s">
        <v>6469</v>
      </c>
      <c r="G183" s="62" t="s">
        <v>25</v>
      </c>
      <c r="H183" s="62"/>
      <c r="I183" s="62" t="s">
        <v>25</v>
      </c>
      <c r="J183" s="62"/>
      <c r="K183" s="62"/>
      <c r="L183" s="62" t="s">
        <v>25</v>
      </c>
      <c r="M183" s="62"/>
      <c r="N183" s="62" t="s">
        <v>25</v>
      </c>
      <c r="O183" s="62"/>
      <c r="P183" s="63"/>
      <c r="Q183" s="63"/>
      <c r="R183" s="63"/>
      <c r="S183" s="63"/>
      <c r="T183" s="62"/>
      <c r="U183" s="62" t="s">
        <v>25</v>
      </c>
      <c r="V183" s="62"/>
      <c r="W183" s="62" t="s">
        <v>25</v>
      </c>
      <c r="X183" s="62" t="s">
        <v>25</v>
      </c>
      <c r="Y183" s="62" t="s">
        <v>25</v>
      </c>
      <c r="Z183" s="63"/>
      <c r="AA183" s="63"/>
      <c r="AB183" s="63"/>
      <c r="AC183" s="63"/>
      <c r="AD183" s="63"/>
      <c r="AE183" s="63"/>
      <c r="AF183" s="63"/>
      <c r="AG183" s="63"/>
      <c r="AH183" s="63"/>
      <c r="AI183" s="200"/>
      <c r="AJ183" s="63" t="s">
        <v>25</v>
      </c>
      <c r="AK183" s="63"/>
      <c r="AL183" s="62" t="s">
        <v>6469</v>
      </c>
      <c r="AM183" s="63"/>
      <c r="AN183" s="200"/>
      <c r="AO183" s="63" t="s">
        <v>6897</v>
      </c>
      <c r="AP183" s="63"/>
      <c r="AQ183" s="63"/>
      <c r="AR183" s="63" t="s">
        <v>6998</v>
      </c>
      <c r="AS183" s="63"/>
      <c r="AT183" s="63"/>
      <c r="AU183" s="63"/>
      <c r="AV183" s="63"/>
      <c r="AW183" s="63" t="s">
        <v>25</v>
      </c>
      <c r="AX183" s="63" t="s">
        <v>25</v>
      </c>
      <c r="AY183" s="63"/>
      <c r="AZ183" s="63"/>
      <c r="BA183" s="63"/>
      <c r="BB183" s="63"/>
      <c r="BC183" s="63"/>
      <c r="BD183" s="63"/>
      <c r="BE183" s="62"/>
      <c r="BF183" s="62"/>
      <c r="BG183" s="63" t="s">
        <v>25</v>
      </c>
      <c r="BH183" s="62"/>
      <c r="BI183" s="62"/>
      <c r="BJ183" s="62"/>
      <c r="BK183" s="62"/>
      <c r="BL183" s="63"/>
      <c r="BM183" s="63" t="s">
        <v>4639</v>
      </c>
      <c r="BN183" s="62"/>
      <c r="BO183" s="63" t="s">
        <v>4325</v>
      </c>
      <c r="BP183" s="62"/>
      <c r="BQ183" s="62"/>
      <c r="BR183" s="62"/>
      <c r="BS183" s="63"/>
      <c r="BT183" s="62"/>
      <c r="BU183" s="62"/>
      <c r="BV183" s="62"/>
      <c r="BW183" s="63"/>
      <c r="BX183" s="63" t="s">
        <v>25</v>
      </c>
      <c r="BY183" s="63"/>
      <c r="BZ183" s="63"/>
      <c r="CA183" s="63" t="s">
        <v>7314</v>
      </c>
      <c r="CB183" s="63"/>
      <c r="CC183" s="63" t="s">
        <v>25</v>
      </c>
      <c r="CD183" s="62"/>
      <c r="CE183" s="62"/>
      <c r="CF183" s="64"/>
      <c r="CG183" s="64"/>
      <c r="CH183" s="64"/>
      <c r="CI183" s="64"/>
      <c r="CJ183" s="64"/>
      <c r="CK183" s="64"/>
      <c r="CL183" s="64"/>
      <c r="CM183" s="64"/>
      <c r="CN183" s="63" t="s">
        <v>8029</v>
      </c>
      <c r="CO183" s="63" t="s">
        <v>8029</v>
      </c>
      <c r="CP183" s="64"/>
      <c r="CQ183" s="64"/>
      <c r="CR183" s="64"/>
      <c r="CS183" s="64"/>
      <c r="CT183" s="64"/>
      <c r="CU183" s="64"/>
      <c r="CV183" s="64"/>
      <c r="CW183" s="65"/>
      <c r="CX183" s="64"/>
      <c r="CY183" s="64"/>
      <c r="CZ183" s="64"/>
      <c r="DA183" s="62"/>
      <c r="DB183" s="62"/>
      <c r="DC183" s="62"/>
      <c r="DD183" s="62"/>
      <c r="DE183" s="62"/>
      <c r="DF183" s="62"/>
      <c r="DG183" s="62"/>
      <c r="DH183" s="62"/>
      <c r="DI183" s="62"/>
      <c r="DJ183" s="62"/>
      <c r="DK183" s="62"/>
      <c r="DL183" s="62"/>
      <c r="DM183" s="62"/>
      <c r="DN183" s="62"/>
      <c r="DO183" s="62"/>
      <c r="DP183" s="62"/>
      <c r="DQ183" s="62"/>
      <c r="DR183" s="62"/>
      <c r="DS183" s="62"/>
      <c r="DT183" s="62"/>
      <c r="DU183" s="62"/>
      <c r="DV183" s="62"/>
      <c r="DW183" s="62"/>
      <c r="DX183" s="62"/>
      <c r="DY183" s="62"/>
      <c r="DZ183" s="62"/>
      <c r="EA183" s="62"/>
      <c r="EB183" s="62"/>
      <c r="EC183" s="62"/>
      <c r="ED183" s="62"/>
      <c r="EE183" s="62"/>
      <c r="EF183" s="62"/>
      <c r="EG183" s="62"/>
      <c r="EH183" s="62"/>
      <c r="EI183" s="62"/>
      <c r="EJ183" s="62"/>
      <c r="EK183" s="62"/>
      <c r="EL183" s="62" t="s">
        <v>7417</v>
      </c>
      <c r="EM183" s="62" t="s">
        <v>7417</v>
      </c>
      <c r="EN183" s="62" t="s">
        <v>25</v>
      </c>
      <c r="EO183" s="62" t="s">
        <v>7417</v>
      </c>
      <c r="EP183" s="66" t="s">
        <v>8563</v>
      </c>
      <c r="EQ183" s="66"/>
      <c r="ER183" s="66" t="s">
        <v>8149</v>
      </c>
      <c r="ES183" s="66"/>
      <c r="ET183" s="66"/>
      <c r="EU183" s="66"/>
      <c r="EV183" s="66"/>
      <c r="EW183" s="66"/>
      <c r="EX183" s="66"/>
      <c r="EY183" s="66"/>
      <c r="EZ183" s="62"/>
      <c r="FA183" s="62"/>
      <c r="FB183" s="62"/>
      <c r="FC183" s="62"/>
      <c r="FD183" s="66"/>
      <c r="FE183" s="66"/>
      <c r="FF183" s="66"/>
      <c r="FG183" s="63"/>
      <c r="FH183" s="62"/>
      <c r="FI183" s="63"/>
      <c r="FJ183" s="62"/>
      <c r="FK183" s="62"/>
      <c r="FL183" s="63"/>
      <c r="FM183" s="63"/>
      <c r="FN183" s="62"/>
      <c r="FO183" s="63" t="s">
        <v>25</v>
      </c>
      <c r="FP183" s="62" t="s">
        <v>25</v>
      </c>
      <c r="FQ183" s="63" t="s">
        <v>25</v>
      </c>
      <c r="FR183" s="62" t="s">
        <v>25</v>
      </c>
      <c r="FS183" s="62"/>
      <c r="FT183" s="63"/>
      <c r="FU183" s="63"/>
      <c r="FV183" s="63"/>
      <c r="FW183" s="62"/>
      <c r="FX183" s="62"/>
      <c r="FY183" s="62"/>
      <c r="FZ183" s="62"/>
      <c r="GA183" s="62"/>
      <c r="GB183" s="62"/>
      <c r="GC183" s="62"/>
      <c r="GD183" s="62"/>
      <c r="GE183" s="62"/>
      <c r="GF183" s="62"/>
      <c r="GG183" s="62"/>
      <c r="GH183" s="62"/>
      <c r="GI183" s="62"/>
      <c r="GJ183" s="62"/>
      <c r="GK183" s="62"/>
      <c r="GL183" s="62"/>
      <c r="GM183" s="62"/>
      <c r="GN183" s="62"/>
      <c r="GO183" s="62"/>
      <c r="GP183" s="62"/>
      <c r="GQ183" s="62"/>
      <c r="GR183" s="62"/>
      <c r="GS183" s="62"/>
      <c r="GT183" s="62"/>
      <c r="GU183" s="62"/>
      <c r="GV183" s="62"/>
      <c r="GW183" s="62"/>
      <c r="GX183" s="62"/>
      <c r="GY183" s="62"/>
      <c r="GZ183" s="62"/>
      <c r="HA183" s="67"/>
      <c r="HB183" s="67"/>
      <c r="HC183" s="67"/>
      <c r="HD183" s="67"/>
      <c r="HE183" s="67"/>
      <c r="HF183" s="67"/>
      <c r="HG183" s="62" t="s">
        <v>25</v>
      </c>
      <c r="HH183" s="62" t="s">
        <v>7442</v>
      </c>
      <c r="HI183" s="62"/>
      <c r="HJ183" s="62"/>
      <c r="HK183" s="62"/>
      <c r="HL183" s="62"/>
      <c r="HM183" s="67"/>
    </row>
    <row r="184" spans="1:221" s="172" customFormat="1" ht="33" customHeight="1">
      <c r="A184" s="210" t="s">
        <v>7543</v>
      </c>
      <c r="B184" s="210"/>
      <c r="C184" s="127"/>
      <c r="D184" s="127"/>
      <c r="E184" s="174" t="s">
        <v>25</v>
      </c>
      <c r="F184" s="176" t="s">
        <v>7420</v>
      </c>
      <c r="G184" s="174" t="s">
        <v>25</v>
      </c>
      <c r="H184" s="127"/>
      <c r="I184" s="174" t="s">
        <v>25</v>
      </c>
      <c r="J184" s="127"/>
      <c r="K184" s="127"/>
      <c r="L184" s="174" t="s">
        <v>25</v>
      </c>
      <c r="M184" s="127"/>
      <c r="N184" s="174" t="s">
        <v>25</v>
      </c>
      <c r="O184" s="127"/>
      <c r="P184" s="126"/>
      <c r="Q184" s="126"/>
      <c r="R184" s="126"/>
      <c r="S184" s="126"/>
      <c r="T184" s="127"/>
      <c r="U184" s="174" t="s">
        <v>25</v>
      </c>
      <c r="V184" s="127"/>
      <c r="W184" s="174" t="s">
        <v>25</v>
      </c>
      <c r="X184" s="174" t="s">
        <v>25</v>
      </c>
      <c r="Y184" s="174" t="s">
        <v>25</v>
      </c>
      <c r="Z184" s="126"/>
      <c r="AA184" s="126"/>
      <c r="AB184" s="126"/>
      <c r="AC184" s="126"/>
      <c r="AD184" s="126"/>
      <c r="AE184" s="126"/>
      <c r="AF184" s="126"/>
      <c r="AG184" s="126"/>
      <c r="AH184" s="126"/>
      <c r="AI184" s="126"/>
      <c r="AJ184" s="176" t="s">
        <v>25</v>
      </c>
      <c r="AK184" s="126"/>
      <c r="AL184" s="176" t="s">
        <v>7420</v>
      </c>
      <c r="AM184" s="126"/>
      <c r="AN184" s="126"/>
      <c r="AO184" s="177" t="s">
        <v>25</v>
      </c>
      <c r="AP184" s="126"/>
      <c r="AQ184" s="223"/>
      <c r="AR184" s="177" t="s">
        <v>25</v>
      </c>
      <c r="AS184" s="177" t="s">
        <v>25</v>
      </c>
      <c r="AT184" s="177" t="s">
        <v>25</v>
      </c>
      <c r="AU184" s="223"/>
      <c r="AV184" s="223"/>
      <c r="AW184" s="175" t="s">
        <v>25</v>
      </c>
      <c r="AX184" s="175" t="s">
        <v>25</v>
      </c>
      <c r="AY184" s="126"/>
      <c r="AZ184" s="126"/>
      <c r="BA184" s="126"/>
      <c r="BB184" s="126"/>
      <c r="BC184" s="126"/>
      <c r="BD184" s="126"/>
      <c r="BE184" s="127"/>
      <c r="BF184" s="127"/>
      <c r="BG184" s="175" t="s">
        <v>25</v>
      </c>
      <c r="BH184" s="127"/>
      <c r="BI184" s="127"/>
      <c r="BJ184" s="127"/>
      <c r="BK184" s="127"/>
      <c r="BL184" s="223"/>
      <c r="BM184" s="176" t="s">
        <v>7541</v>
      </c>
      <c r="BN184" s="127"/>
      <c r="BO184" s="176" t="s">
        <v>7542</v>
      </c>
      <c r="BP184" s="127"/>
      <c r="BQ184" s="127"/>
      <c r="BR184" s="127"/>
      <c r="BS184" s="223"/>
      <c r="BT184" s="127"/>
      <c r="BU184" s="127"/>
      <c r="BV184" s="127"/>
      <c r="BW184" s="223"/>
      <c r="BX184" s="176" t="s">
        <v>25</v>
      </c>
      <c r="BY184" s="175"/>
      <c r="BZ184" s="126"/>
      <c r="CA184" s="176" t="s">
        <v>25</v>
      </c>
      <c r="CB184" s="126"/>
      <c r="CC184" s="176" t="s">
        <v>25</v>
      </c>
      <c r="CD184" s="127"/>
      <c r="CE184" s="127"/>
      <c r="CF184" s="128"/>
      <c r="CG184" s="128"/>
      <c r="CH184" s="128"/>
      <c r="CI184" s="128"/>
      <c r="CJ184" s="128"/>
      <c r="CK184" s="237"/>
      <c r="CL184" s="237"/>
      <c r="CM184" s="237"/>
      <c r="CN184" s="176" t="s">
        <v>25</v>
      </c>
      <c r="CO184" s="176" t="s">
        <v>8030</v>
      </c>
      <c r="CP184" s="128"/>
      <c r="CQ184" s="128"/>
      <c r="CR184" s="237"/>
      <c r="CS184" s="128"/>
      <c r="CT184" s="128"/>
      <c r="CU184" s="128"/>
      <c r="CV184" s="237"/>
      <c r="CW184" s="211"/>
      <c r="CX184" s="128"/>
      <c r="CY184" s="128"/>
      <c r="CZ184" s="237"/>
      <c r="DA184" s="78"/>
      <c r="DB184" s="127"/>
      <c r="DC184" s="127"/>
      <c r="DD184" s="127"/>
      <c r="DE184" s="127"/>
      <c r="DF184" s="78"/>
      <c r="DG184" s="127"/>
      <c r="DH184" s="78"/>
      <c r="DI184" s="127"/>
      <c r="DJ184" s="127"/>
      <c r="DK184" s="127"/>
      <c r="DL184" s="127"/>
      <c r="DM184" s="127"/>
      <c r="DN184" s="78"/>
      <c r="DO184" s="78"/>
      <c r="DP184" s="78"/>
      <c r="DQ184" s="127"/>
      <c r="DR184" s="127"/>
      <c r="DS184" s="127"/>
      <c r="DT184" s="127"/>
      <c r="DU184" s="127"/>
      <c r="DV184" s="127"/>
      <c r="DW184" s="127"/>
      <c r="DX184" s="127"/>
      <c r="DY184" s="127"/>
      <c r="DZ184" s="127"/>
      <c r="EA184" s="127"/>
      <c r="EB184" s="127"/>
      <c r="EC184" s="127"/>
      <c r="ED184" s="127"/>
      <c r="EE184" s="127"/>
      <c r="EF184" s="127"/>
      <c r="EG184" s="127"/>
      <c r="EH184" s="127"/>
      <c r="EI184" s="127"/>
      <c r="EJ184" s="127"/>
      <c r="EK184" s="127"/>
      <c r="EL184" s="176" t="s">
        <v>25</v>
      </c>
      <c r="EM184" s="176" t="s">
        <v>25</v>
      </c>
      <c r="EN184" s="176" t="s">
        <v>25</v>
      </c>
      <c r="EO184" s="176" t="s">
        <v>7420</v>
      </c>
      <c r="EP184" s="47" t="s">
        <v>25</v>
      </c>
      <c r="EQ184" s="115"/>
      <c r="ER184" s="47" t="s">
        <v>25</v>
      </c>
      <c r="ES184" s="115"/>
      <c r="ET184" s="115"/>
      <c r="EU184" s="115"/>
      <c r="EV184" s="77"/>
      <c r="EW184" s="77"/>
      <c r="EX184" s="77"/>
      <c r="EY184" s="77"/>
      <c r="EZ184" s="127"/>
      <c r="FA184" s="127"/>
      <c r="FB184" s="78"/>
      <c r="FC184" s="78"/>
      <c r="FD184" s="115"/>
      <c r="FE184" s="115"/>
      <c r="FF184" s="77"/>
      <c r="FG184" s="236"/>
      <c r="FH184" s="127"/>
      <c r="FI184" s="236"/>
      <c r="FJ184" s="127"/>
      <c r="FK184" s="78"/>
      <c r="FL184" s="126"/>
      <c r="FM184" s="236"/>
      <c r="FN184" s="174"/>
      <c r="FO184" s="174" t="s">
        <v>25</v>
      </c>
      <c r="FP184" s="174" t="s">
        <v>25</v>
      </c>
      <c r="FQ184" s="174" t="s">
        <v>25</v>
      </c>
      <c r="FR184" s="174" t="s">
        <v>25</v>
      </c>
      <c r="FS184" s="127"/>
      <c r="FT184" s="236"/>
      <c r="FU184" s="236"/>
      <c r="FV184" s="236"/>
      <c r="FW184" s="127"/>
      <c r="FX184" s="78"/>
      <c r="FY184" s="78"/>
      <c r="FZ184" s="78"/>
      <c r="GA184" s="127"/>
      <c r="GB184" s="78"/>
      <c r="GC184" s="78"/>
      <c r="GD184" s="127"/>
      <c r="GE184" s="127"/>
      <c r="GF184" s="127"/>
      <c r="GG184" s="127"/>
      <c r="GH184" s="78"/>
      <c r="GI184" s="78"/>
      <c r="GJ184" s="127"/>
      <c r="GK184" s="127"/>
      <c r="GL184" s="78"/>
      <c r="GM184" s="78"/>
      <c r="GN184" s="78"/>
      <c r="GO184" s="127"/>
      <c r="GP184" s="78"/>
      <c r="GQ184" s="78"/>
      <c r="GR184" s="127"/>
      <c r="GS184" s="127"/>
      <c r="GT184" s="127"/>
      <c r="GU184" s="127"/>
      <c r="GV184" s="78"/>
      <c r="GW184" s="78"/>
      <c r="GX184" s="78"/>
      <c r="GY184" s="78"/>
      <c r="GZ184" s="78"/>
      <c r="HA184" s="131"/>
      <c r="HB184" s="131"/>
      <c r="HC184" s="131"/>
      <c r="HD184" s="131"/>
      <c r="HE184" s="131"/>
      <c r="HF184" s="131"/>
      <c r="HG184" s="174" t="s">
        <v>25</v>
      </c>
      <c r="HH184" s="176" t="s">
        <v>8453</v>
      </c>
      <c r="HI184" s="78"/>
      <c r="HJ184" s="78"/>
      <c r="HK184" s="127"/>
      <c r="HL184" s="78"/>
      <c r="HM184" s="131"/>
    </row>
    <row r="185" spans="1:221" ht="11.25" customHeight="1">
      <c r="A185" s="86" t="s">
        <v>435</v>
      </c>
      <c r="B185" s="86"/>
      <c r="C185" s="62"/>
      <c r="D185" s="62"/>
      <c r="E185" s="62" t="s">
        <v>25</v>
      </c>
      <c r="F185" s="62" t="s">
        <v>7475</v>
      </c>
      <c r="G185" s="62" t="s">
        <v>25</v>
      </c>
      <c r="H185" s="62"/>
      <c r="I185" s="62" t="s">
        <v>25</v>
      </c>
      <c r="J185" s="62"/>
      <c r="K185" s="62"/>
      <c r="L185" s="62" t="s">
        <v>25</v>
      </c>
      <c r="M185" s="62"/>
      <c r="N185" s="62" t="s">
        <v>25</v>
      </c>
      <c r="O185" s="62"/>
      <c r="P185" s="63"/>
      <c r="Q185" s="63"/>
      <c r="R185" s="63"/>
      <c r="S185" s="63"/>
      <c r="T185" s="62"/>
      <c r="U185" s="62" t="s">
        <v>25</v>
      </c>
      <c r="V185" s="62"/>
      <c r="W185" s="62" t="s">
        <v>25</v>
      </c>
      <c r="X185" s="62" t="s">
        <v>25</v>
      </c>
      <c r="Y185" s="62" t="s">
        <v>25</v>
      </c>
      <c r="Z185" s="63"/>
      <c r="AA185" s="63"/>
      <c r="AB185" s="63"/>
      <c r="AC185" s="63"/>
      <c r="AD185" s="63"/>
      <c r="AE185" s="63"/>
      <c r="AF185" s="63"/>
      <c r="AG185" s="63"/>
      <c r="AH185" s="63"/>
      <c r="AI185" s="200"/>
      <c r="AJ185" s="63" t="s">
        <v>25</v>
      </c>
      <c r="AK185" s="63"/>
      <c r="AL185" s="62" t="s">
        <v>7475</v>
      </c>
      <c r="AM185" s="63"/>
      <c r="AN185" s="200"/>
      <c r="AO185" s="63" t="s">
        <v>25</v>
      </c>
      <c r="AP185" s="63"/>
      <c r="AQ185" s="63"/>
      <c r="AR185" s="63" t="s">
        <v>25</v>
      </c>
      <c r="AS185" s="63"/>
      <c r="AT185" s="63"/>
      <c r="AU185" s="63"/>
      <c r="AV185" s="63"/>
      <c r="AW185" s="63" t="s">
        <v>25</v>
      </c>
      <c r="AX185" s="63" t="s">
        <v>25</v>
      </c>
      <c r="AY185" s="63"/>
      <c r="AZ185" s="63"/>
      <c r="BA185" s="63"/>
      <c r="BB185" s="63"/>
      <c r="BC185" s="63"/>
      <c r="BD185" s="63"/>
      <c r="BE185" s="62"/>
      <c r="BF185" s="62"/>
      <c r="BG185" s="63" t="s">
        <v>25</v>
      </c>
      <c r="BH185" s="62"/>
      <c r="BI185" s="62"/>
      <c r="BJ185" s="62"/>
      <c r="BK185" s="62"/>
      <c r="BL185" s="63"/>
      <c r="BM185" s="63" t="s">
        <v>7154</v>
      </c>
      <c r="BN185" s="62"/>
      <c r="BO185" s="63" t="s">
        <v>7112</v>
      </c>
      <c r="BP185" s="62"/>
      <c r="BQ185" s="62"/>
      <c r="BR185" s="62"/>
      <c r="BS185" s="63"/>
      <c r="BT185" s="62"/>
      <c r="BU185" s="62"/>
      <c r="BV185" s="62"/>
      <c r="BW185" s="63"/>
      <c r="BX185" s="63" t="s">
        <v>25</v>
      </c>
      <c r="BY185" s="63"/>
      <c r="BZ185" s="63"/>
      <c r="CA185" s="63" t="s">
        <v>25</v>
      </c>
      <c r="CB185" s="63"/>
      <c r="CC185" s="63" t="s">
        <v>25</v>
      </c>
      <c r="CD185" s="62"/>
      <c r="CE185" s="62"/>
      <c r="CF185" s="64"/>
      <c r="CG185" s="64"/>
      <c r="CH185" s="64"/>
      <c r="CI185" s="64"/>
      <c r="CJ185" s="64"/>
      <c r="CK185" s="64"/>
      <c r="CL185" s="64"/>
      <c r="CM185" s="64"/>
      <c r="CN185" s="63" t="s">
        <v>8029</v>
      </c>
      <c r="CO185" s="63" t="s">
        <v>8029</v>
      </c>
      <c r="CP185" s="64"/>
      <c r="CQ185" s="64"/>
      <c r="CR185" s="64"/>
      <c r="CS185" s="64"/>
      <c r="CT185" s="64"/>
      <c r="CU185" s="64"/>
      <c r="CV185" s="64"/>
      <c r="CW185" s="65"/>
      <c r="CX185" s="64"/>
      <c r="CY185" s="64"/>
      <c r="CZ185" s="64"/>
      <c r="DA185" s="62"/>
      <c r="DB185" s="62"/>
      <c r="DC185" s="62"/>
      <c r="DD185" s="62"/>
      <c r="DE185" s="62"/>
      <c r="DF185" s="62"/>
      <c r="DG185" s="62"/>
      <c r="DH185" s="62"/>
      <c r="DI185" s="62"/>
      <c r="DJ185" s="62"/>
      <c r="DK185" s="62"/>
      <c r="DL185" s="62"/>
      <c r="DM185" s="62"/>
      <c r="DN185" s="62"/>
      <c r="DO185" s="62"/>
      <c r="DP185" s="62"/>
      <c r="DQ185" s="62"/>
      <c r="DR185" s="62"/>
      <c r="DS185" s="62"/>
      <c r="DT185" s="62"/>
      <c r="DU185" s="62"/>
      <c r="DV185" s="62"/>
      <c r="DW185" s="62"/>
      <c r="DX185" s="62"/>
      <c r="DY185" s="62"/>
      <c r="DZ185" s="62"/>
      <c r="EA185" s="62"/>
      <c r="EB185" s="62"/>
      <c r="EC185" s="62"/>
      <c r="ED185" s="62"/>
      <c r="EE185" s="62"/>
      <c r="EF185" s="62"/>
      <c r="EG185" s="62"/>
      <c r="EH185" s="62"/>
      <c r="EI185" s="62"/>
      <c r="EJ185" s="62"/>
      <c r="EK185" s="62"/>
      <c r="EL185" s="62" t="s">
        <v>25</v>
      </c>
      <c r="EM185" s="62" t="s">
        <v>25</v>
      </c>
      <c r="EN185" s="62" t="s">
        <v>25</v>
      </c>
      <c r="EO185" s="62" t="s">
        <v>7418</v>
      </c>
      <c r="EP185" s="66" t="s">
        <v>8149</v>
      </c>
      <c r="EQ185" s="66"/>
      <c r="ER185" s="66" t="s">
        <v>8149</v>
      </c>
      <c r="ES185" s="66"/>
      <c r="ET185" s="66"/>
      <c r="EU185" s="66"/>
      <c r="EV185" s="66"/>
      <c r="EW185" s="66"/>
      <c r="EX185" s="66"/>
      <c r="EY185" s="66"/>
      <c r="EZ185" s="62"/>
      <c r="FA185" s="62"/>
      <c r="FB185" s="62"/>
      <c r="FC185" s="62"/>
      <c r="FD185" s="66"/>
      <c r="FE185" s="66"/>
      <c r="FF185" s="66"/>
      <c r="FG185" s="63"/>
      <c r="FH185" s="62"/>
      <c r="FI185" s="63"/>
      <c r="FJ185" s="62"/>
      <c r="FK185" s="62"/>
      <c r="FL185" s="63"/>
      <c r="FM185" s="63"/>
      <c r="FN185" s="62"/>
      <c r="FO185" s="63" t="s">
        <v>25</v>
      </c>
      <c r="FP185" s="62" t="s">
        <v>25</v>
      </c>
      <c r="FQ185" s="63" t="s">
        <v>25</v>
      </c>
      <c r="FR185" s="62" t="s">
        <v>25</v>
      </c>
      <c r="FS185" s="62"/>
      <c r="FT185" s="63"/>
      <c r="FU185" s="63"/>
      <c r="FV185" s="63"/>
      <c r="FW185" s="62"/>
      <c r="FX185" s="62"/>
      <c r="FY185" s="62"/>
      <c r="FZ185" s="62"/>
      <c r="GA185" s="62"/>
      <c r="GB185" s="62"/>
      <c r="GC185" s="62"/>
      <c r="GD185" s="62"/>
      <c r="GE185" s="62"/>
      <c r="GF185" s="62"/>
      <c r="GG185" s="62"/>
      <c r="GH185" s="62"/>
      <c r="GI185" s="62"/>
      <c r="GJ185" s="62"/>
      <c r="GK185" s="62"/>
      <c r="GL185" s="62"/>
      <c r="GM185" s="62"/>
      <c r="GN185" s="62"/>
      <c r="GO185" s="62"/>
      <c r="GP185" s="62"/>
      <c r="GQ185" s="62"/>
      <c r="GR185" s="62"/>
      <c r="GS185" s="62"/>
      <c r="GT185" s="62"/>
      <c r="GU185" s="62"/>
      <c r="GV185" s="62"/>
      <c r="GW185" s="62"/>
      <c r="GX185" s="62"/>
      <c r="GY185" s="62"/>
      <c r="GZ185" s="62"/>
      <c r="HA185" s="67"/>
      <c r="HB185" s="67"/>
      <c r="HC185" s="67"/>
      <c r="HD185" s="67"/>
      <c r="HE185" s="67"/>
      <c r="HF185" s="67"/>
      <c r="HG185" s="62" t="s">
        <v>25</v>
      </c>
      <c r="HH185" s="62" t="s">
        <v>7443</v>
      </c>
      <c r="HI185" s="62"/>
      <c r="HJ185" s="62"/>
      <c r="HK185" s="62"/>
      <c r="HL185" s="62"/>
      <c r="HM185" s="67"/>
    </row>
    <row r="186" spans="1:221" s="30" customFormat="1" ht="22.5" customHeight="1">
      <c r="A186" s="93"/>
      <c r="B186" s="93"/>
      <c r="C186" s="93"/>
      <c r="D186" s="93"/>
      <c r="E186" s="93"/>
      <c r="F186" s="93"/>
      <c r="G186" s="93"/>
      <c r="H186" s="93"/>
      <c r="I186" s="93"/>
      <c r="J186" s="93"/>
      <c r="K186" s="2"/>
      <c r="L186" s="93"/>
      <c r="M186" s="93"/>
      <c r="N186" s="93"/>
      <c r="O186" s="93"/>
      <c r="P186" s="93"/>
      <c r="Q186" s="2"/>
      <c r="R186" s="89"/>
      <c r="S186" s="19"/>
      <c r="T186" s="89"/>
      <c r="U186" s="93"/>
      <c r="V186" s="93"/>
      <c r="W186" s="93"/>
      <c r="X186" s="89"/>
      <c r="Y186" s="93"/>
      <c r="Z186" s="89"/>
      <c r="AA186" s="89"/>
      <c r="AB186" s="89"/>
      <c r="AC186" s="12"/>
      <c r="AD186" s="12"/>
      <c r="AE186" s="12"/>
      <c r="AF186" s="19"/>
      <c r="AG186" s="19"/>
      <c r="AH186" s="19"/>
      <c r="AI186" s="89"/>
      <c r="AJ186" s="89"/>
      <c r="AK186" s="89"/>
      <c r="AL186" s="93"/>
      <c r="AM186" s="89"/>
      <c r="AN186" s="89"/>
      <c r="AO186" s="89"/>
      <c r="AP186" s="89"/>
      <c r="AQ186" s="89"/>
      <c r="AR186" s="89"/>
      <c r="AS186" s="89"/>
      <c r="AT186" s="89"/>
      <c r="AU186" s="89"/>
      <c r="AV186" s="89"/>
      <c r="AW186" s="89"/>
      <c r="AX186" s="89"/>
      <c r="AY186" s="19"/>
      <c r="AZ186" s="19"/>
      <c r="BA186" s="19"/>
      <c r="BB186" s="19"/>
      <c r="BC186" s="19"/>
      <c r="BD186" s="19"/>
      <c r="BE186" s="89"/>
      <c r="BF186" s="19"/>
      <c r="BG186" s="89"/>
      <c r="BH186" s="89"/>
      <c r="BI186" s="19"/>
      <c r="BJ186" s="19"/>
      <c r="BK186" s="19"/>
      <c r="BL186" s="89"/>
      <c r="BM186" s="89"/>
      <c r="BN186" s="89"/>
      <c r="BO186" s="89"/>
      <c r="BP186" s="19"/>
      <c r="BQ186" s="19"/>
      <c r="BR186" s="12"/>
      <c r="BS186" s="89"/>
      <c r="BT186" s="19"/>
      <c r="BU186" s="19"/>
      <c r="BV186" s="12"/>
      <c r="BW186" s="89"/>
      <c r="BX186" s="89"/>
      <c r="BY186" s="93"/>
      <c r="BZ186" s="2"/>
      <c r="CA186" s="89"/>
      <c r="CB186" s="12"/>
      <c r="CC186" s="89"/>
      <c r="CD186" s="2"/>
      <c r="CE186" s="89"/>
      <c r="CF186" s="12"/>
      <c r="CG186" s="12"/>
      <c r="CH186" s="89"/>
      <c r="CI186" s="89"/>
      <c r="CJ186" s="89"/>
      <c r="CK186" s="89"/>
      <c r="CL186" s="89"/>
      <c r="CM186" s="89"/>
      <c r="CN186" s="89"/>
      <c r="CO186" s="89"/>
      <c r="CP186" s="19"/>
      <c r="CQ186" s="19"/>
      <c r="CR186" s="89"/>
      <c r="CS186" s="89"/>
      <c r="CT186" s="19"/>
      <c r="CU186" s="19"/>
      <c r="CV186" s="89"/>
      <c r="CW186" s="89"/>
      <c r="CX186" s="12"/>
      <c r="CY186" s="12"/>
      <c r="CZ186" s="89"/>
      <c r="DA186" s="89"/>
      <c r="DB186" s="89"/>
      <c r="DC186" s="19"/>
      <c r="DD186" s="89"/>
      <c r="DE186" s="19"/>
      <c r="DF186" s="89"/>
      <c r="DG186" s="19"/>
      <c r="DH186" s="89"/>
      <c r="DI186" s="89"/>
      <c r="DJ186" s="89"/>
      <c r="DK186" s="89"/>
      <c r="DL186" s="19"/>
      <c r="DM186" s="19"/>
      <c r="DN186" s="89"/>
      <c r="DO186" s="89"/>
      <c r="DP186" s="89"/>
      <c r="DQ186" s="93"/>
      <c r="DR186" s="89"/>
      <c r="DS186" s="89"/>
      <c r="DT186" s="89"/>
      <c r="DU186" s="89"/>
      <c r="DV186" s="19"/>
      <c r="DW186" s="19"/>
      <c r="DX186" s="12"/>
      <c r="DY186" s="12"/>
      <c r="DZ186" s="19"/>
      <c r="EA186" s="19"/>
      <c r="EB186" s="12"/>
      <c r="EC186" s="12"/>
      <c r="ED186" s="89"/>
      <c r="EE186" s="89"/>
      <c r="EF186" s="89"/>
      <c r="EG186" s="89"/>
      <c r="EH186" s="89"/>
      <c r="EI186" s="89"/>
      <c r="EJ186" s="89"/>
      <c r="EK186" s="89"/>
      <c r="EL186" s="89"/>
      <c r="EM186" s="89"/>
      <c r="EN186" s="89"/>
      <c r="EO186" s="89"/>
      <c r="EP186" s="89"/>
      <c r="EQ186" s="19"/>
      <c r="ER186" s="89"/>
      <c r="ES186" s="19"/>
      <c r="ET186" s="19"/>
      <c r="EU186" s="19"/>
      <c r="EV186" s="89"/>
      <c r="EW186" s="89"/>
      <c r="EX186" s="89"/>
      <c r="EY186" s="89"/>
      <c r="EZ186" s="2"/>
      <c r="FA186" s="2"/>
      <c r="FB186" s="93"/>
      <c r="FC186" s="93"/>
      <c r="FD186" s="19"/>
      <c r="FE186" s="19"/>
      <c r="FF186" s="89"/>
      <c r="FG186" s="89"/>
      <c r="FH186" s="19"/>
      <c r="FI186" s="89"/>
      <c r="FJ186" s="89"/>
      <c r="FK186" s="93"/>
      <c r="FL186" s="89"/>
      <c r="FM186" s="89"/>
      <c r="FN186" s="59"/>
      <c r="FO186" s="89"/>
      <c r="FP186" s="59"/>
      <c r="FQ186" s="89"/>
      <c r="FR186" s="59"/>
      <c r="FS186" s="19"/>
      <c r="FT186" s="89"/>
      <c r="FU186" s="89"/>
      <c r="FV186" s="89"/>
      <c r="FW186" s="89"/>
      <c r="FX186" s="89"/>
      <c r="FY186" s="89"/>
      <c r="FZ186" s="93"/>
      <c r="GA186" s="89"/>
      <c r="GB186" s="93"/>
      <c r="GC186" s="93"/>
      <c r="GD186" s="19"/>
      <c r="GE186" s="19"/>
      <c r="GF186" s="19"/>
      <c r="GG186" s="19"/>
      <c r="GH186" s="89"/>
      <c r="GI186" s="89"/>
      <c r="GJ186" s="89"/>
      <c r="GK186" s="89"/>
      <c r="GL186" s="89"/>
      <c r="GM186" s="89"/>
      <c r="GN186" s="89"/>
      <c r="GO186" s="89"/>
      <c r="GP186" s="89"/>
      <c r="GQ186" s="89"/>
      <c r="GR186" s="89"/>
      <c r="GS186" s="89"/>
      <c r="GT186" s="19"/>
      <c r="GU186" s="19"/>
      <c r="GV186" s="89"/>
      <c r="GW186" s="89"/>
      <c r="GX186" s="89"/>
      <c r="GY186" s="89"/>
      <c r="GZ186" s="89"/>
      <c r="HA186" s="59"/>
      <c r="HB186" s="59"/>
      <c r="HC186" s="20"/>
      <c r="HD186" s="103"/>
      <c r="HE186" s="59"/>
      <c r="HF186" s="59"/>
      <c r="HG186" s="89"/>
      <c r="HH186" s="89"/>
      <c r="HI186" s="93"/>
      <c r="HJ186" s="93"/>
      <c r="HK186" s="93"/>
      <c r="HL186" s="93"/>
      <c r="HM186" s="103"/>
    </row>
    <row r="187" spans="1:221" s="184" customFormat="1" ht="22.5" customHeight="1">
      <c r="A187" s="83" t="s">
        <v>7839</v>
      </c>
      <c r="B187" s="83"/>
      <c r="C187" s="203" t="str">
        <f t="shared" ref="C187:AE187" si="44">C1</f>
        <v>ADCURI Basis-Schutz
(2015)</v>
      </c>
      <c r="D187" s="203" t="str">
        <f t="shared" si="44"/>
        <v>ADCURI Top-Schutz
(2015)</v>
      </c>
      <c r="E187" s="106" t="str">
        <f>E1</f>
        <v>ADCURI Basis-Schutz
(Stand 10-2016)</v>
      </c>
      <c r="F187" s="106" t="str">
        <f>F1</f>
        <v>ADCURI Premium-Schutz
(Stand 10-2016)</v>
      </c>
      <c r="G187" s="106" t="str">
        <f>G1</f>
        <v>ADCURI Top-Schutz
(Stand 10-2016)</v>
      </c>
      <c r="H187" s="203" t="str">
        <f t="shared" si="44"/>
        <v>ADCURI Top-Schutz
(2015)</v>
      </c>
      <c r="I187" s="106" t="str">
        <f>I1</f>
        <v>Allianz
(Stand 2015-10)</v>
      </c>
      <c r="J187" s="106" t="str">
        <f t="shared" si="44"/>
        <v>Allianz Optimal
(Stand 07-2009)</v>
      </c>
      <c r="K187" s="106" t="str">
        <f t="shared" si="44"/>
        <v>Allianz Familie SicherheitPlus
(Stand 05-2012)</v>
      </c>
      <c r="L187" s="106" t="str">
        <f>L1</f>
        <v>Allianz SicherheitBest
(Stand 2015-10)</v>
      </c>
      <c r="M187" s="80" t="str">
        <f t="shared" si="44"/>
        <v>Allianz Familie SicherheitBest
2013-05</v>
      </c>
      <c r="N187" s="106" t="str">
        <f>N1</f>
        <v>Allianz SicherheitPlus
(Stand 2015-10)</v>
      </c>
      <c r="O187" s="80" t="str">
        <f t="shared" si="44"/>
        <v>Allianz Familie SicherheitPlus
2013-05</v>
      </c>
      <c r="P187" s="106" t="str">
        <f t="shared" si="44"/>
        <v>Alte Leipziger XL-Schutz
(Stand 01-2010)</v>
      </c>
      <c r="Q187" s="106" t="str">
        <f t="shared" si="44"/>
        <v>Alte Leipziger XL-Schutz
(Stand 01-2011)</v>
      </c>
      <c r="R187" s="106" t="str">
        <f t="shared" si="44"/>
        <v>Alte Leipziger XXL-Schutz
(Stand 01-2010)</v>
      </c>
      <c r="S187" s="106" t="str">
        <f t="shared" si="44"/>
        <v>Alte Leipziger XXL-Schutz
(Stand 01-2011)</v>
      </c>
      <c r="T187" s="203" t="str">
        <f t="shared" si="44"/>
        <v>Alte Leipziger compact
2015-07</v>
      </c>
      <c r="U187" s="106" t="str">
        <f>U1</f>
        <v>Alte Leipziger compact
(Stand 2016-10)</v>
      </c>
      <c r="V187" s="203" t="str">
        <f t="shared" si="44"/>
        <v>Alte Leipziger classic
2015-07</v>
      </c>
      <c r="W187" s="106" t="str">
        <f>W1</f>
        <v>Alte Leipziger classic
(Stand 2016-10)</v>
      </c>
      <c r="X187" s="203" t="str">
        <f t="shared" si="44"/>
        <v>Alte Leipziger comfort
2015-07</v>
      </c>
      <c r="Y187" s="106" t="str">
        <f>Y1</f>
        <v>Alte Leipziger comfort
(Stand 2016-10)</v>
      </c>
      <c r="Z187" s="106" t="str">
        <f t="shared" si="44"/>
        <v>Ammerländer Economic</v>
      </c>
      <c r="AA187" s="106" t="str">
        <f t="shared" si="44"/>
        <v>Ammerländer Excellent</v>
      </c>
      <c r="AB187" s="106" t="str">
        <f t="shared" si="44"/>
        <v>Ammerländer Exclusiv</v>
      </c>
      <c r="AC187" s="23" t="str">
        <f t="shared" si="44"/>
        <v>ARAG Basis</v>
      </c>
      <c r="AD187" s="23" t="str">
        <f t="shared" si="44"/>
        <v>ARAG Komfort</v>
      </c>
      <c r="AE187" s="23" t="str">
        <f t="shared" si="44"/>
        <v>ARAG Premium</v>
      </c>
      <c r="AF187" s="23" t="s">
        <v>626</v>
      </c>
      <c r="AG187" s="23" t="s">
        <v>171</v>
      </c>
      <c r="AH187" s="23" t="s">
        <v>172</v>
      </c>
      <c r="AI187" s="203" t="str">
        <f>AI1</f>
        <v>AXA BOXflex
2015-01</v>
      </c>
      <c r="AJ187" s="106" t="str">
        <f>AJ1</f>
        <v>Baden Badener TOP
(Stand 01-2018)</v>
      </c>
      <c r="AK187" s="106" t="str">
        <f>AK1</f>
        <v>Baden Badener TOP
(Stand 12-2013)</v>
      </c>
      <c r="AL187" s="106" t="str">
        <f>AL1</f>
        <v>Barmenia Premium
(Stand 10-2016)</v>
      </c>
      <c r="AM187" s="198" t="s">
        <v>5224</v>
      </c>
      <c r="AN187" s="203" t="str">
        <f>AN1</f>
        <v>Basler Ambiente Top
2016-01</v>
      </c>
      <c r="AO187" s="106" t="str">
        <f>AO1</f>
        <v>BGV Exklusiv 
(Stand 02-218)</v>
      </c>
      <c r="AP187" s="198" t="s">
        <v>5859</v>
      </c>
      <c r="AQ187" s="106" t="str">
        <f>AQ1</f>
        <v>Concordia sorglos
(Stand 10-2014)</v>
      </c>
      <c r="AR187" s="106" t="str">
        <f t="shared" ref="AR187" si="45">AR1</f>
        <v>Concordia Sorglos
(Stand 10-2017)</v>
      </c>
      <c r="AS187" s="203"/>
      <c r="AT187" s="203"/>
      <c r="AU187" s="203" t="str">
        <f t="shared" ref="AU187:CG187" si="46">AU1</f>
        <v>CosmosDirekt Basis</v>
      </c>
      <c r="AV187" s="203" t="str">
        <f t="shared" si="46"/>
        <v>CosmosDirekt Comfort</v>
      </c>
      <c r="AW187" s="106" t="str">
        <f>AW1</f>
        <v>Debeka Comfort (alt)</v>
      </c>
      <c r="AX187" s="106" t="str">
        <f>AX1</f>
        <v>Debeka Comfort Plus (alt)</v>
      </c>
      <c r="AY187" s="106" t="str">
        <f t="shared" si="46"/>
        <v>Debeka Basis
(Stand 07-2010)</v>
      </c>
      <c r="AZ187" s="106" t="str">
        <f t="shared" si="46"/>
        <v>Debeka Standard
(Stand 07-2010)</v>
      </c>
      <c r="BA187" s="106" t="str">
        <f t="shared" si="46"/>
        <v>Debeka Top
(Stand 07-2010)</v>
      </c>
      <c r="BB187" s="23" t="str">
        <f t="shared" si="46"/>
        <v>Debeka Basis</v>
      </c>
      <c r="BC187" s="23" t="str">
        <f t="shared" si="46"/>
        <v>Debeka Standard</v>
      </c>
      <c r="BD187" s="23" t="str">
        <f t="shared" si="46"/>
        <v>Debeka Top</v>
      </c>
      <c r="BE187" s="106" t="str">
        <f t="shared" si="46"/>
        <v>degenia basic
(Stand 03-2010)</v>
      </c>
      <c r="BF187" s="80" t="str">
        <f t="shared" si="46"/>
        <v>degenia basic
(Stand 05-2011)</v>
      </c>
      <c r="BG187" s="106" t="str">
        <f>BG1</f>
        <v>degenia classic
(Stand 10-2017)</v>
      </c>
      <c r="BH187" s="106" t="str">
        <f t="shared" si="46"/>
        <v>degenia classic
(Stand 03-2010)</v>
      </c>
      <c r="BI187" s="80" t="str">
        <f t="shared" si="46"/>
        <v>degenia classic
(Stand 05-2011)</v>
      </c>
      <c r="BJ187" s="80" t="str">
        <f t="shared" si="46"/>
        <v>degenia classic
(Stand 05-2011)</v>
      </c>
      <c r="BK187" s="106" t="str">
        <f t="shared" si="46"/>
        <v>degenia classic
(Stand 12-2013)</v>
      </c>
      <c r="BL187" s="106" t="str">
        <f t="shared" si="46"/>
        <v>degenia classic
(Stand 07-2015)</v>
      </c>
      <c r="BM187" s="106" t="str">
        <f>BM1</f>
        <v>degenia optimum
(Stand 10-2017)</v>
      </c>
      <c r="BN187" s="106" t="str">
        <f t="shared" si="46"/>
        <v>degenia premium
(Stand 03-2010)</v>
      </c>
      <c r="BO187" s="106" t="str">
        <f>BO1</f>
        <v>degenia premium
(Stand 10-2017)</v>
      </c>
      <c r="BP187" s="80" t="str">
        <f t="shared" si="46"/>
        <v>degenia premium
(Stand 05-2011)</v>
      </c>
      <c r="BQ187" s="80" t="str">
        <f t="shared" si="46"/>
        <v>degenia premium
(Stand 05-2011)</v>
      </c>
      <c r="BR187" s="106" t="str">
        <f t="shared" si="46"/>
        <v>degenia premium
(Stand 12-2013)</v>
      </c>
      <c r="BS187" s="106" t="str">
        <f t="shared" si="46"/>
        <v>degenia premium
(Stand 07-2015)</v>
      </c>
      <c r="BT187" s="80" t="str">
        <f t="shared" si="46"/>
        <v>degenia optimum
(Stand 05-2011)</v>
      </c>
      <c r="BU187" s="80" t="str">
        <f t="shared" si="46"/>
        <v>degenia optimum
(Stand 05-2011)</v>
      </c>
      <c r="BV187" s="106" t="str">
        <f t="shared" si="46"/>
        <v>degenia optimum
(Stand 12-2013)</v>
      </c>
      <c r="BW187" s="106" t="str">
        <f t="shared" si="46"/>
        <v>degenia optimum
(Stand 07-2015)</v>
      </c>
      <c r="BX187" s="106" t="str">
        <f>BX1</f>
        <v>Die Bayerische Komfort
(Stand 04-2017)</v>
      </c>
      <c r="BY187" s="106" t="str">
        <f t="shared" si="46"/>
        <v>Die Bayerische Komfort
(Stand 2015-05)</v>
      </c>
      <c r="BZ187" s="23" t="str">
        <f t="shared" si="46"/>
        <v>Die Bayerische Komfort
(Stand 01-2015)</v>
      </c>
      <c r="CA187" s="106" t="str">
        <f>CA1</f>
        <v>Die Bayerische Prestige
(Stand 04-2017)</v>
      </c>
      <c r="CB187" s="23" t="str">
        <f t="shared" si="46"/>
        <v>Die Bayerische Prestige
(Stan 01-2015)</v>
      </c>
      <c r="CC187" s="106" t="str">
        <f>CC1</f>
        <v>Die Bayerische Smart
(Stand 04-2017)</v>
      </c>
      <c r="CD187" s="23" t="str">
        <f t="shared" si="46"/>
        <v>Die Bayerische Smart
(Stand 01-2015)</v>
      </c>
      <c r="CE187" s="106" t="str">
        <f t="shared" si="46"/>
        <v>Die Hanauer24 Sorglos
(Stand 02-2009)</v>
      </c>
      <c r="CF187" s="23" t="str">
        <f t="shared" si="46"/>
        <v>Domcura MAGNUM</v>
      </c>
      <c r="CG187" s="23" t="str">
        <f t="shared" si="46"/>
        <v>Domcura MAXIMUM</v>
      </c>
      <c r="CH187" s="106" t="str">
        <f t="shared" ref="CH187:DS187" si="47">CH1</f>
        <v>Domcura Komfort
(Stand 08-2009)</v>
      </c>
      <c r="CI187" s="106" t="str">
        <f t="shared" si="47"/>
        <v>Domcura Top
(Stand 08-2009)</v>
      </c>
      <c r="CJ187" s="106" t="str">
        <f t="shared" si="47"/>
        <v>ERGO Familie
(Stand 10-2010)</v>
      </c>
      <c r="CK187" s="106" t="str">
        <f>CK1</f>
        <v>Domcura Komfort
(Stand 10-2014)</v>
      </c>
      <c r="CL187" s="106" t="str">
        <f>CL1</f>
        <v>Domcura Standard
(Stand 10-2014)</v>
      </c>
      <c r="CM187" s="106" t="str">
        <f>CM1</f>
        <v>Domcura Top
(Stand 10-2014)</v>
      </c>
      <c r="CN187" s="106" t="str">
        <f>CN1</f>
        <v>ERGO
(Stand 2017-09)</v>
      </c>
      <c r="CO187" s="106" t="str">
        <f>CO1</f>
        <v>ERGO Premium
(Stand 2017-09)</v>
      </c>
      <c r="CP187" s="106" t="str">
        <f t="shared" si="47"/>
        <v>Ergo Privatschutz spezial (Familie) (Stand 12-2011)</v>
      </c>
      <c r="CQ187" s="106" t="str">
        <f t="shared" si="47"/>
        <v>Ergo Privatschutz spezial (Familie) (Stand 01-2013)</v>
      </c>
      <c r="CR187" s="106" t="str">
        <f>CR1</f>
        <v>Ergo Privatschutz spezial
(Stand 2015-06)</v>
      </c>
      <c r="CS187" s="106" t="str">
        <f t="shared" si="47"/>
        <v>Generali Basis
(Stand 10-2010)</v>
      </c>
      <c r="CT187" s="106" t="str">
        <f>CT1</f>
        <v>Generali Basis
(Stand 04-2012)</v>
      </c>
      <c r="CU187" s="106" t="str">
        <f>CU1</f>
        <v>Generali Basis
(Stand 10-2012)</v>
      </c>
      <c r="CV187" s="106" t="str">
        <f>CV1</f>
        <v>Generali Basis
(Stand 2013-07)</v>
      </c>
      <c r="CW187" s="106" t="str">
        <f t="shared" si="47"/>
        <v>Generali KomfortPlus
(Stand 10-2010)</v>
      </c>
      <c r="CX187" s="106" t="str">
        <f t="shared" si="47"/>
        <v>Generali KomfortPlus
(Stand 04-2012)</v>
      </c>
      <c r="CY187" s="106" t="str">
        <f t="shared" si="47"/>
        <v>Generali KomfortPlus
(Stand 10-2012)</v>
      </c>
      <c r="CZ187" s="106" t="str">
        <f>CZ1</f>
        <v>Generali KomfortPlus
(Stand 2013-07)</v>
      </c>
      <c r="DA187" s="106" t="str">
        <f>DA1</f>
        <v>Gothaer Basis
(Stand 2016-01)</v>
      </c>
      <c r="DB187" s="106" t="str">
        <f t="shared" si="47"/>
        <v>Gothaer
(Stand 07-2010)</v>
      </c>
      <c r="DC187" s="106" t="str">
        <f>DC1</f>
        <v>Gothaer
(Stand 02-2013)</v>
      </c>
      <c r="DD187" s="106" t="str">
        <f t="shared" si="47"/>
        <v>Gothaer Top
(Stand 07-2010)</v>
      </c>
      <c r="DE187" s="106" t="str">
        <f t="shared" si="47"/>
        <v>Gothaer Top
(Stand 02-2013)</v>
      </c>
      <c r="DF187" s="106" t="str">
        <f>DF1</f>
        <v>Gothaer Top
(Stand 2016-01)</v>
      </c>
      <c r="DG187" s="106" t="str">
        <f t="shared" si="47"/>
        <v>Gothaer Top Plus
(Stand 02-2013)</v>
      </c>
      <c r="DH187" s="106" t="str">
        <f>DH1</f>
        <v>Gothaer Plus
(Stand 2016-01)</v>
      </c>
      <c r="DI187" s="106" t="str">
        <f t="shared" si="47"/>
        <v>Grundeigentümer (Makler)
Pro Domo Basis</v>
      </c>
      <c r="DJ187" s="106" t="str">
        <f t="shared" si="47"/>
        <v>Grundeigentümer (Makler)
Pro Domo Kompakt</v>
      </c>
      <c r="DK187" s="106" t="str">
        <f t="shared" si="47"/>
        <v>Grundeigentümer (Makler)
Pro Domo Premium</v>
      </c>
      <c r="DL187" s="106" t="str">
        <f t="shared" ref="DL187:DQ187" si="48">DL1</f>
        <v>HDI Basis Single
(09-2011)</v>
      </c>
      <c r="DM187" s="106" t="str">
        <f t="shared" si="48"/>
        <v>HDI Rundum Sorglos Fam
(01-2011)</v>
      </c>
      <c r="DN187" s="106" t="str">
        <f t="shared" si="48"/>
        <v>HDI Rundum Sorglos Fam
(Stand 2014-06)</v>
      </c>
      <c r="DO187" s="106" t="str">
        <f t="shared" si="48"/>
        <v>Helvetia Basis
(Stand 2015-07)</v>
      </c>
      <c r="DP187" s="106" t="str">
        <f t="shared" si="48"/>
        <v>Helvetia Komfort
(Stand 2015-07)</v>
      </c>
      <c r="DQ187" s="106" t="str">
        <f t="shared" si="48"/>
        <v>HKD Top2000
(Stand 01-2007)</v>
      </c>
      <c r="DR187" s="106" t="str">
        <f t="shared" si="47"/>
        <v>HKD Vario Plus
(Stand 01-2010)</v>
      </c>
      <c r="DS187" s="106" t="str">
        <f t="shared" si="47"/>
        <v>HKD Vario Status
(Stand 01-2010)</v>
      </c>
      <c r="DT187" s="106" t="str">
        <f t="shared" ref="DT187:DY187" si="49">DT1</f>
        <v>HKD Vario Komfort
(Stand 11-2010)</v>
      </c>
      <c r="DU187" s="106" t="str">
        <f t="shared" si="49"/>
        <v>HKD Vario Komfort Plus
(Stand 11-2010)</v>
      </c>
      <c r="DV187" s="23" t="str">
        <f t="shared" si="49"/>
        <v>HKD Vario Komfort
(Stand 01-2014)</v>
      </c>
      <c r="DW187" s="106" t="str">
        <f t="shared" si="49"/>
        <v>HKD Vario Komfort 60 Aktiv
(Stand 01-2014)</v>
      </c>
      <c r="DX187" s="23" t="str">
        <f t="shared" si="49"/>
        <v>HKD Vario Komfort Plus
(Stand 01-2014)</v>
      </c>
      <c r="DY187" s="106" t="str">
        <f t="shared" si="49"/>
        <v>HKD Vario Komfort Plus 60 Aktiv
(Stand 01-2014)</v>
      </c>
      <c r="DZ187" s="100" t="s">
        <v>5450</v>
      </c>
      <c r="EA187" s="106" t="str">
        <f>EA1</f>
        <v>HKD Einfach Besser 60 Aktiv
(Stand 2015)</v>
      </c>
      <c r="EB187" s="100" t="s">
        <v>5451</v>
      </c>
      <c r="EC187" s="106" t="str">
        <f>EC1</f>
        <v>HKD Einfach Komplett 60 Aktiv
(Stand 2015)</v>
      </c>
      <c r="ED187" s="203" t="str">
        <f>ED1</f>
        <v>HKD Einfach Besser
(Stand 2016)</v>
      </c>
      <c r="EE187" s="106" t="str">
        <f>EE1</f>
        <v>HKD Einfach Besser 60Aktiv
(Stand 2016)</v>
      </c>
      <c r="EF187" s="100" t="s">
        <v>5451</v>
      </c>
      <c r="EG187" s="106" t="str">
        <f t="shared" ref="EG187:EU187" si="50">EG1</f>
        <v>HKD Einfach Kompl. 60Aktiv
(Stand 2016)</v>
      </c>
      <c r="EH187" s="203" t="str">
        <f t="shared" si="50"/>
        <v>HK Einfach Gut
(Stand 2017-07)</v>
      </c>
      <c r="EI187" s="203" t="str">
        <f t="shared" si="50"/>
        <v>HK Einfach Besser
(Stand 2017-07)</v>
      </c>
      <c r="EJ187" s="203" t="str">
        <f t="shared" si="50"/>
        <v>HK Einfach Besser Plus
(Stand 2017-07)</v>
      </c>
      <c r="EK187" s="203" t="str">
        <f t="shared" si="50"/>
        <v>HK Einfach Komplett
(Stand 2017-07)</v>
      </c>
      <c r="EL187" s="106" t="str">
        <f>EL1</f>
        <v>HK Einfach Besser
(Stand 2018-01)</v>
      </c>
      <c r="EM187" s="106" t="str">
        <f>EM1</f>
        <v>HK Einfach Besser Plus
(Stand 2018-01)</v>
      </c>
      <c r="EN187" s="106" t="str">
        <f>EN1</f>
        <v>HK Einfach Gut
(Stand 2018-01)</v>
      </c>
      <c r="EO187" s="106" t="str">
        <f>EO1</f>
        <v>HK Einfach Komplett
(Stand 2018-01)</v>
      </c>
      <c r="EP187" s="106" t="str">
        <f>EP1</f>
        <v>HUK Classic
(Stand 2016-05)</v>
      </c>
      <c r="EQ187" s="106" t="str">
        <f t="shared" si="50"/>
        <v>HUK Classic
(Stand 2011-07)</v>
      </c>
      <c r="ER187" s="106" t="str">
        <f>ER1</f>
        <v>HUK Plus
(Stamd 2016-05)</v>
      </c>
      <c r="ES187" s="106" t="str">
        <f t="shared" si="50"/>
        <v>HUK Plus
(Stand 2011-07)</v>
      </c>
      <c r="ET187" s="106" t="str">
        <f t="shared" si="50"/>
        <v>HUK24 Classic
(Stand 2011-07)</v>
      </c>
      <c r="EU187" s="106" t="str">
        <f t="shared" si="50"/>
        <v>HUK24 Plus
(Stand 2011-07)</v>
      </c>
      <c r="EV187" s="106" t="str">
        <f t="shared" ref="EV187:FC187" si="51">EV1</f>
        <v>HUK Classic
(Stand 2016-05)</v>
      </c>
      <c r="EW187" s="106" t="str">
        <f t="shared" si="51"/>
        <v>HUK Plus
(Stand 2016-05)</v>
      </c>
      <c r="EX187" s="106" t="str">
        <f t="shared" si="51"/>
        <v>HUK24 Classic
(Stand 2016-05)</v>
      </c>
      <c r="EY187" s="106" t="str">
        <f t="shared" si="51"/>
        <v>HUK24 Plus
(Stand 2016-05)</v>
      </c>
      <c r="EZ187" s="106" t="str">
        <f t="shared" si="51"/>
        <v>Ideal Exklusiv
(Stand 02-2011)</v>
      </c>
      <c r="FA187" s="106" t="str">
        <f t="shared" si="51"/>
        <v>Ideal Klassik
(Stand 02-2011)</v>
      </c>
      <c r="FB187" s="106" t="str">
        <f t="shared" si="51"/>
        <v>Ideal Exklusiv
(Stand 2016-05)</v>
      </c>
      <c r="FC187" s="106" t="str">
        <f t="shared" si="51"/>
        <v>Ideal Klassik
(Stand 2016-05)</v>
      </c>
      <c r="FD187" s="106" t="str">
        <f>FD1</f>
        <v>Interrisk XXL
(Stand 2011-07)</v>
      </c>
      <c r="FE187" s="106" t="str">
        <f t="shared" ref="FE187:FK187" si="52">FE1</f>
        <v>Interrisk XXL
(Stand 2012-10)</v>
      </c>
      <c r="FF187" s="106" t="str">
        <f t="shared" si="52"/>
        <v>Interrisk XXL
(Stand 2013-12)</v>
      </c>
      <c r="FG187" s="106" t="str">
        <f t="shared" si="52"/>
        <v>ITL Classic 2000
(Stand 11-1999)</v>
      </c>
      <c r="FH187" s="106" t="str">
        <f t="shared" si="52"/>
        <v>ITL afm Classic 2001
(Stand 01-2001)</v>
      </c>
      <c r="FI187" s="106" t="str">
        <f t="shared" si="52"/>
        <v>ITL Protect 2000
(Stand 11-1999)</v>
      </c>
      <c r="FJ187" s="106" t="str">
        <f t="shared" si="52"/>
        <v>ITL Protect Business-Police
Stand 2008-01</v>
      </c>
      <c r="FK187" s="106" t="str">
        <f t="shared" si="52"/>
        <v>ITL PHV Business-Police
Stand 2010-01</v>
      </c>
      <c r="FL187" s="106" t="str">
        <f>FL1</f>
        <v>ITL afm Eurosecure 2010
(Stand 07-2010)</v>
      </c>
      <c r="FM187" s="106" t="str">
        <f t="shared" ref="FM187:FV187" si="53">FM1</f>
        <v>ITL afm Eurosecure 2011
Stand 07-2011 (05-2012)</v>
      </c>
      <c r="FN187" s="106" t="str">
        <f t="shared" si="53"/>
        <v>ITL afm Premium 2011
Stand 07-2011 (05-2012)</v>
      </c>
      <c r="FO187" s="106" t="str">
        <f t="shared" si="53"/>
        <v>ITL afm Eurosecure 2011
(Stand 01-2018)</v>
      </c>
      <c r="FP187" s="106" t="str">
        <f t="shared" si="53"/>
        <v>ITL afm Premium 2011
(Stand 01-2018)</v>
      </c>
      <c r="FQ187" s="106" t="str">
        <f>FQ1</f>
        <v>ITL afm Eurosecure 2011
!!Tarif geschlossen!!</v>
      </c>
      <c r="FR187" s="106" t="str">
        <f>FR1</f>
        <v>ITL afm Premium 2011
!!Tarif geschlossen!!</v>
      </c>
      <c r="FS187" s="106" t="str">
        <f t="shared" si="53"/>
        <v>Janitos Spezial (01-2002)
(MLP Sonderkonzept)</v>
      </c>
      <c r="FT187" s="106" t="str">
        <f t="shared" si="53"/>
        <v>Janitos Balance
(Stand 2015-10)</v>
      </c>
      <c r="FU187" s="106" t="str">
        <f t="shared" si="53"/>
        <v>Janitos Basic
(Stand 2015-10)</v>
      </c>
      <c r="FV187" s="106" t="str">
        <f t="shared" si="53"/>
        <v>Janitos Best Selection
(Stand 2015-10)</v>
      </c>
      <c r="FW187" s="106" t="str">
        <f t="shared" ref="FW187:GK187" si="54">FW1</f>
        <v>nat. suisse Ideal-Schutz
(Stand 08-2008)</v>
      </c>
      <c r="FX187" s="106" t="str">
        <f t="shared" si="54"/>
        <v>nat. suisse Komfort
(Stand 2012-01)</v>
      </c>
      <c r="FY187" s="106" t="str">
        <f t="shared" si="54"/>
        <v>nat. suisse Premium
(Stand 2012-01)</v>
      </c>
      <c r="FZ187" s="106" t="str">
        <f t="shared" si="54"/>
        <v>NV PrivatPremium 2.0
(Stand 2015-10)</v>
      </c>
      <c r="GA187" s="106" t="str">
        <f t="shared" si="54"/>
        <v>Patria</v>
      </c>
      <c r="GB187" s="106" t="str">
        <f t="shared" si="54"/>
        <v>Prokundo Exklusiv
(Stand 2015-05)</v>
      </c>
      <c r="GC187" s="106" t="str">
        <f t="shared" si="54"/>
        <v>Prokundo Komfort
(Stand 2015-05)</v>
      </c>
      <c r="GD187" s="106" t="str">
        <f t="shared" si="54"/>
        <v>Provinzial Basis
(Stand 01-2009)</v>
      </c>
      <c r="GE187" s="106" t="str">
        <f t="shared" si="54"/>
        <v>Provinzial Top
(Stand 01-2009)</v>
      </c>
      <c r="GF187" s="23" t="str">
        <f t="shared" si="54"/>
        <v>Provinzial Basis
(Stand 2015-02)</v>
      </c>
      <c r="GG187" s="23" t="str">
        <f t="shared" si="54"/>
        <v>Provinzial Top
(Stand 2015-02)</v>
      </c>
      <c r="GH187" s="106" t="str">
        <f t="shared" si="54"/>
        <v>Provinzial Kompaktschutz
(Stand 2015-09)</v>
      </c>
      <c r="GI187" s="106" t="str">
        <f t="shared" si="54"/>
        <v>Provinzial Rundumschutz
(Stand 2015-09)</v>
      </c>
      <c r="GJ187" s="106" t="str">
        <f t="shared" si="54"/>
        <v>Rhion Standard
(Stand 2010-10)</v>
      </c>
      <c r="GK187" s="106" t="str">
        <f t="shared" si="54"/>
        <v>Rhion Plus
(Stand 2010-10)</v>
      </c>
      <c r="GL187" s="106" t="str">
        <f t="shared" ref="GL187:GQ187" si="55">GL1</f>
        <v>Rhion Plus
(Stand 2016-04)</v>
      </c>
      <c r="GM187" s="106" t="str">
        <f t="shared" si="55"/>
        <v>Rhion Standard
(Stand 2016-04)</v>
      </c>
      <c r="GN187" s="106" t="str">
        <f t="shared" si="55"/>
        <v>Rhion Premium
(Stand 2016-04)</v>
      </c>
      <c r="GO187" s="106" t="str">
        <f t="shared" si="55"/>
        <v>R+V PrivatPolice
(Stand 2010-01)</v>
      </c>
      <c r="GP187" s="106" t="str">
        <f t="shared" si="55"/>
        <v>R+V PrivatPolice
(Stand 2012-07)</v>
      </c>
      <c r="GQ187" s="106" t="str">
        <f t="shared" si="55"/>
        <v>Signal Iduna Optimal
(Stand 2015-01)</v>
      </c>
      <c r="GR187" s="106" t="str">
        <f t="shared" ref="GR187:HM187" si="56">GR1</f>
        <v>SLP Primus
(Stand 2010-08)</v>
      </c>
      <c r="GS187" s="106" t="str">
        <f t="shared" si="56"/>
        <v>SLP Primus Plus
(Stand 2010-08)</v>
      </c>
      <c r="GT187" s="23" t="str">
        <f t="shared" si="56"/>
        <v>SLP Prima Plus Sorglos
(Stand 2014-06)</v>
      </c>
      <c r="GU187" s="23" t="str">
        <f t="shared" si="56"/>
        <v>SLP Prima Sorglos
(Stand 2014-06)</v>
      </c>
      <c r="GV187" s="106" t="str">
        <f t="shared" si="56"/>
        <v>SLP Prima
(Stand 2016-01)</v>
      </c>
      <c r="GW187" s="106" t="str">
        <f t="shared" si="56"/>
        <v>SLP Prima Plus
(Stand 2016-01)</v>
      </c>
      <c r="GX187" s="106" t="str">
        <f t="shared" si="56"/>
        <v>VdVA Classic
(Stand 2015-01)</v>
      </c>
      <c r="GY187" s="106" t="str">
        <f t="shared" si="56"/>
        <v>VdVA Exclusiv
(Stand 2015-01)</v>
      </c>
      <c r="GZ187" s="106" t="str">
        <f t="shared" si="56"/>
        <v>VGH
(Stand 2015-07)</v>
      </c>
      <c r="HA187" s="106" t="str">
        <f t="shared" si="56"/>
        <v>VHV Klassik Garant
(Stand 2009-06)</v>
      </c>
      <c r="HB187" s="106" t="str">
        <f t="shared" si="56"/>
        <v>VHV Klassik Garant
(Stand 2009-06)</v>
      </c>
      <c r="HC187" s="106" t="str">
        <f t="shared" si="56"/>
        <v>VHV Klassik Garant
(Stand 2011)</v>
      </c>
      <c r="HD187" s="106" t="str">
        <f t="shared" si="56"/>
        <v>VHV Klassik Garant Exkl.
(Stand 2011)</v>
      </c>
      <c r="HE187" s="203" t="str">
        <f t="shared" si="56"/>
        <v>VHV Klassik Garant
(Stand 2014)</v>
      </c>
      <c r="HF187" s="203" t="str">
        <f t="shared" si="56"/>
        <v>VHV Klassik Garant Exkl.
(Stand 2014)</v>
      </c>
      <c r="HG187" s="106" t="str">
        <f t="shared" si="56"/>
        <v>VHV Klassik Garant
(Stand 2017)</v>
      </c>
      <c r="HH187" s="106" t="str">
        <f>HH1</f>
        <v>VHV Klassik Garant Exklusiv
(Stand 2017)</v>
      </c>
      <c r="HI187" s="106" t="str">
        <f t="shared" si="56"/>
        <v>VWB 60 Plus Komfort
(Stand 2009-10)</v>
      </c>
      <c r="HJ187" s="106" t="str">
        <f t="shared" si="56"/>
        <v>VWB 60 Plus KomfortPlus
(Stand 2009-10)</v>
      </c>
      <c r="HK187" s="106" t="str">
        <f t="shared" si="56"/>
        <v>Württembergische 
PremiumSchutz (Stand 06-2011)</v>
      </c>
      <c r="HL187" s="106" t="str">
        <f t="shared" si="56"/>
        <v>Württembergische PremiumSchutz Platinum
(Stand 2014-06)</v>
      </c>
      <c r="HM187" s="23" t="str">
        <f t="shared" si="56"/>
        <v>WÜBA PHV 2010</v>
      </c>
    </row>
    <row r="188" spans="1:221" ht="22.5" customHeight="1">
      <c r="A188" s="9" t="s">
        <v>7842</v>
      </c>
      <c r="B188" s="9"/>
      <c r="C188" s="42" t="s">
        <v>4232</v>
      </c>
      <c r="D188" s="42" t="s">
        <v>4233</v>
      </c>
      <c r="E188" s="42" t="s">
        <v>6814</v>
      </c>
      <c r="F188" s="42" t="s">
        <v>6816</v>
      </c>
      <c r="G188" s="42" t="s">
        <v>6815</v>
      </c>
      <c r="H188" s="42" t="s">
        <v>4233</v>
      </c>
      <c r="I188" s="42" t="s">
        <v>6391</v>
      </c>
      <c r="J188" s="47" t="s">
        <v>67</v>
      </c>
      <c r="K188" s="47" t="s">
        <v>210</v>
      </c>
      <c r="L188" s="42" t="s">
        <v>6350</v>
      </c>
      <c r="M188" s="47" t="s">
        <v>210</v>
      </c>
      <c r="N188" s="42" t="s">
        <v>6350</v>
      </c>
      <c r="O188" s="47" t="s">
        <v>210</v>
      </c>
      <c r="P188" s="42" t="s">
        <v>78</v>
      </c>
      <c r="Q188" s="42" t="s">
        <v>1920</v>
      </c>
      <c r="R188" s="42" t="s">
        <v>78</v>
      </c>
      <c r="S188" s="42" t="s">
        <v>932</v>
      </c>
      <c r="T188" s="42" t="s">
        <v>210</v>
      </c>
      <c r="U188" s="42" t="s">
        <v>6419</v>
      </c>
      <c r="V188" s="42" t="s">
        <v>932</v>
      </c>
      <c r="W188" s="42" t="s">
        <v>6429</v>
      </c>
      <c r="X188" s="42" t="s">
        <v>932</v>
      </c>
      <c r="Y188" s="42" t="s">
        <v>6429</v>
      </c>
      <c r="Z188" s="42" t="s">
        <v>1283</v>
      </c>
      <c r="AA188" s="42" t="s">
        <v>40</v>
      </c>
      <c r="AB188" s="42" t="s">
        <v>40</v>
      </c>
      <c r="AC188" s="42" t="s">
        <v>2291</v>
      </c>
      <c r="AD188" s="42" t="s">
        <v>2291</v>
      </c>
      <c r="AE188" s="42" t="s">
        <v>2291</v>
      </c>
      <c r="AF188" s="47" t="s">
        <v>67</v>
      </c>
      <c r="AG188" s="47" t="s">
        <v>67</v>
      </c>
      <c r="AH188" s="47" t="s">
        <v>67</v>
      </c>
      <c r="AI188" s="42" t="s">
        <v>67</v>
      </c>
      <c r="AJ188" s="42" t="s">
        <v>6818</v>
      </c>
      <c r="AK188" s="42" t="s">
        <v>3901</v>
      </c>
      <c r="AL188" s="42" t="s">
        <v>6816</v>
      </c>
      <c r="AM188" s="42" t="s">
        <v>84</v>
      </c>
      <c r="AN188" s="42" t="s">
        <v>5412</v>
      </c>
      <c r="AO188" s="42" t="s">
        <v>6900</v>
      </c>
      <c r="AP188" s="42" t="s">
        <v>84</v>
      </c>
      <c r="AQ188" s="42" t="s">
        <v>5412</v>
      </c>
      <c r="AR188" s="42" t="s">
        <v>6999</v>
      </c>
      <c r="AS188" s="42" t="s">
        <v>6999</v>
      </c>
      <c r="AT188" s="42" t="s">
        <v>6999</v>
      </c>
      <c r="AU188" s="42" t="s">
        <v>1283</v>
      </c>
      <c r="AV188" s="42" t="s">
        <v>1283</v>
      </c>
      <c r="AW188" s="42" t="s">
        <v>6900</v>
      </c>
      <c r="AX188" s="42" t="s">
        <v>6900</v>
      </c>
      <c r="AY188" s="42" t="s">
        <v>2020</v>
      </c>
      <c r="AZ188" s="42" t="s">
        <v>2020</v>
      </c>
      <c r="BA188" s="42" t="s">
        <v>2020</v>
      </c>
      <c r="BB188" s="42" t="s">
        <v>3737</v>
      </c>
      <c r="BC188" s="42" t="s">
        <v>3737</v>
      </c>
      <c r="BD188" s="42" t="s">
        <v>2020</v>
      </c>
      <c r="BE188" s="47" t="s">
        <v>67</v>
      </c>
      <c r="BF188" s="42" t="s">
        <v>927</v>
      </c>
      <c r="BG188" s="42" t="s">
        <v>7174</v>
      </c>
      <c r="BH188" s="47" t="s">
        <v>67</v>
      </c>
      <c r="BI188" s="42" t="s">
        <v>927</v>
      </c>
      <c r="BJ188" s="42" t="s">
        <v>927</v>
      </c>
      <c r="BK188" s="42" t="s">
        <v>931</v>
      </c>
      <c r="BL188" s="42" t="s">
        <v>931</v>
      </c>
      <c r="BM188" s="42" t="s">
        <v>7173</v>
      </c>
      <c r="BN188" s="47" t="s">
        <v>67</v>
      </c>
      <c r="BO188" s="42" t="s">
        <v>7174</v>
      </c>
      <c r="BP188" s="42" t="s">
        <v>927</v>
      </c>
      <c r="BQ188" s="42" t="s">
        <v>927</v>
      </c>
      <c r="BR188" s="42" t="s">
        <v>931</v>
      </c>
      <c r="BS188" s="42" t="s">
        <v>931</v>
      </c>
      <c r="BT188" s="42" t="s">
        <v>927</v>
      </c>
      <c r="BU188" s="42" t="s">
        <v>927</v>
      </c>
      <c r="BV188" s="42" t="s">
        <v>931</v>
      </c>
      <c r="BW188" s="42" t="s">
        <v>931</v>
      </c>
      <c r="BX188" s="42" t="s">
        <v>7239</v>
      </c>
      <c r="BY188" s="42" t="s">
        <v>40</v>
      </c>
      <c r="BZ188" s="42" t="s">
        <v>40</v>
      </c>
      <c r="CA188" s="42" t="s">
        <v>7239</v>
      </c>
      <c r="CB188" s="42" t="s">
        <v>40</v>
      </c>
      <c r="CC188" s="42" t="s">
        <v>6900</v>
      </c>
      <c r="CD188" s="47" t="s">
        <v>210</v>
      </c>
      <c r="CE188" s="47" t="s">
        <v>67</v>
      </c>
      <c r="CF188" s="42" t="s">
        <v>927</v>
      </c>
      <c r="CG188" s="42" t="s">
        <v>927</v>
      </c>
      <c r="CH188" s="29" t="s">
        <v>67</v>
      </c>
      <c r="CI188" s="48" t="s">
        <v>67</v>
      </c>
      <c r="CJ188" s="48" t="s">
        <v>67</v>
      </c>
      <c r="CK188" s="42" t="s">
        <v>927</v>
      </c>
      <c r="CL188" s="42" t="s">
        <v>927</v>
      </c>
      <c r="CM188" s="42" t="s">
        <v>927</v>
      </c>
      <c r="CN188" s="42" t="s">
        <v>8032</v>
      </c>
      <c r="CO188" s="42" t="s">
        <v>8032</v>
      </c>
      <c r="CP188" s="51" t="s">
        <v>2107</v>
      </c>
      <c r="CQ188" s="51" t="s">
        <v>2107</v>
      </c>
      <c r="CR188" s="51" t="s">
        <v>2107</v>
      </c>
      <c r="CS188" s="29" t="s">
        <v>67</v>
      </c>
      <c r="CT188" s="42" t="s">
        <v>1920</v>
      </c>
      <c r="CU188" s="42" t="s">
        <v>1920</v>
      </c>
      <c r="CV188" s="42" t="s">
        <v>3847</v>
      </c>
      <c r="CW188" s="35" t="s">
        <v>67</v>
      </c>
      <c r="CX188" s="42" t="s">
        <v>1920</v>
      </c>
      <c r="CY188" s="42" t="s">
        <v>1920</v>
      </c>
      <c r="CZ188" s="42" t="s">
        <v>3847</v>
      </c>
      <c r="DA188" s="42" t="s">
        <v>1283</v>
      </c>
      <c r="DB188" s="47" t="s">
        <v>136</v>
      </c>
      <c r="DC188" s="42" t="s">
        <v>1283</v>
      </c>
      <c r="DD188" s="47" t="s">
        <v>67</v>
      </c>
      <c r="DE188" s="47" t="s">
        <v>210</v>
      </c>
      <c r="DF188" s="47" t="s">
        <v>210</v>
      </c>
      <c r="DG188" s="47" t="s">
        <v>210</v>
      </c>
      <c r="DH188" s="47" t="s">
        <v>210</v>
      </c>
      <c r="DI188" s="42" t="s">
        <v>1858</v>
      </c>
      <c r="DJ188" s="47" t="s">
        <v>210</v>
      </c>
      <c r="DK188" s="47" t="s">
        <v>210</v>
      </c>
      <c r="DL188" s="42" t="s">
        <v>3521</v>
      </c>
      <c r="DM188" s="42" t="s">
        <v>2193</v>
      </c>
      <c r="DN188" s="42" t="s">
        <v>2193</v>
      </c>
      <c r="DO188" s="42" t="s">
        <v>40</v>
      </c>
      <c r="DP188" s="42" t="s">
        <v>40</v>
      </c>
      <c r="DQ188" s="42" t="s">
        <v>3131</v>
      </c>
      <c r="DR188" s="47" t="s">
        <v>67</v>
      </c>
      <c r="DS188" s="47" t="s">
        <v>67</v>
      </c>
      <c r="DT188" s="42" t="s">
        <v>169</v>
      </c>
      <c r="DU188" s="42" t="s">
        <v>169</v>
      </c>
      <c r="DV188" s="42" t="s">
        <v>2291</v>
      </c>
      <c r="DW188" s="42" t="s">
        <v>2291</v>
      </c>
      <c r="DX188" s="42" t="s">
        <v>2291</v>
      </c>
      <c r="DY188" s="42" t="s">
        <v>2291</v>
      </c>
      <c r="DZ188" s="42" t="s">
        <v>2291</v>
      </c>
      <c r="EA188" s="42" t="s">
        <v>2291</v>
      </c>
      <c r="EB188" s="42" t="s">
        <v>2291</v>
      </c>
      <c r="EC188" s="42" t="s">
        <v>2291</v>
      </c>
      <c r="ED188" s="42" t="s">
        <v>2291</v>
      </c>
      <c r="EE188" s="42" t="s">
        <v>2291</v>
      </c>
      <c r="EF188" s="42" t="s">
        <v>2291</v>
      </c>
      <c r="EG188" s="42" t="s">
        <v>2291</v>
      </c>
      <c r="EH188" s="42" t="s">
        <v>6049</v>
      </c>
      <c r="EI188" s="42" t="s">
        <v>6049</v>
      </c>
      <c r="EJ188" s="42" t="s">
        <v>6049</v>
      </c>
      <c r="EK188" s="42" t="s">
        <v>6049</v>
      </c>
      <c r="EL188" s="42" t="s">
        <v>6049</v>
      </c>
      <c r="EM188" s="42" t="s">
        <v>6049</v>
      </c>
      <c r="EN188" s="42" t="s">
        <v>6049</v>
      </c>
      <c r="EO188" s="42" t="s">
        <v>6049</v>
      </c>
      <c r="EP188" s="42" t="s">
        <v>8158</v>
      </c>
      <c r="EQ188" s="42" t="s">
        <v>1283</v>
      </c>
      <c r="ER188" s="42" t="s">
        <v>8158</v>
      </c>
      <c r="ES188" s="42" t="s">
        <v>1283</v>
      </c>
      <c r="ET188" s="42" t="s">
        <v>1283</v>
      </c>
      <c r="EU188" s="42" t="s">
        <v>1283</v>
      </c>
      <c r="EV188" s="42" t="s">
        <v>210</v>
      </c>
      <c r="EW188" s="42" t="s">
        <v>210</v>
      </c>
      <c r="EX188" s="42" t="s">
        <v>210</v>
      </c>
      <c r="EY188" s="42" t="s">
        <v>210</v>
      </c>
      <c r="EZ188" s="42" t="s">
        <v>1093</v>
      </c>
      <c r="FA188" s="42" t="s">
        <v>1283</v>
      </c>
      <c r="FB188" s="42" t="s">
        <v>3723</v>
      </c>
      <c r="FC188" s="42" t="s">
        <v>3722</v>
      </c>
      <c r="FD188" s="42" t="s">
        <v>2443</v>
      </c>
      <c r="FE188" s="42" t="s">
        <v>2443</v>
      </c>
      <c r="FF188" s="42" t="s">
        <v>2443</v>
      </c>
      <c r="FG188" s="42" t="s">
        <v>210</v>
      </c>
      <c r="FH188" s="42" t="s">
        <v>169</v>
      </c>
      <c r="FI188" s="42" t="s">
        <v>210</v>
      </c>
      <c r="FJ188" s="42" t="s">
        <v>67</v>
      </c>
      <c r="FK188" s="42" t="s">
        <v>1283</v>
      </c>
      <c r="FL188" s="47" t="s">
        <v>67</v>
      </c>
      <c r="FM188" s="47" t="s">
        <v>210</v>
      </c>
      <c r="FN188" s="42" t="s">
        <v>210</v>
      </c>
      <c r="FO188" s="42" t="s">
        <v>6900</v>
      </c>
      <c r="FP188" s="42" t="s">
        <v>6900</v>
      </c>
      <c r="FQ188" s="42" t="s">
        <v>6900</v>
      </c>
      <c r="FR188" s="42" t="s">
        <v>6900</v>
      </c>
      <c r="FS188" s="47" t="s">
        <v>3961</v>
      </c>
      <c r="FT188" s="47" t="s">
        <v>40</v>
      </c>
      <c r="FU188" s="42" t="s">
        <v>2644</v>
      </c>
      <c r="FV188" s="47" t="s">
        <v>40</v>
      </c>
      <c r="FW188" s="47" t="s">
        <v>278</v>
      </c>
      <c r="FX188" s="47" t="s">
        <v>931</v>
      </c>
      <c r="FY188" s="47" t="s">
        <v>931</v>
      </c>
      <c r="FZ188" s="47" t="s">
        <v>210</v>
      </c>
      <c r="GA188" s="42" t="s">
        <v>210</v>
      </c>
      <c r="GB188" s="47" t="s">
        <v>931</v>
      </c>
      <c r="GC188" s="42" t="s">
        <v>1093</v>
      </c>
      <c r="GD188" s="42" t="s">
        <v>1283</v>
      </c>
      <c r="GE188" s="42" t="s">
        <v>1283</v>
      </c>
      <c r="GF188" s="42" t="s">
        <v>1283</v>
      </c>
      <c r="GG188" s="42" t="s">
        <v>1283</v>
      </c>
      <c r="GH188" s="42" t="s">
        <v>1283</v>
      </c>
      <c r="GI188" s="42" t="s">
        <v>1283</v>
      </c>
      <c r="GJ188" s="42" t="s">
        <v>314</v>
      </c>
      <c r="GK188" s="42" t="s">
        <v>314</v>
      </c>
      <c r="GL188" s="42" t="s">
        <v>1342</v>
      </c>
      <c r="GM188" s="42" t="s">
        <v>1283</v>
      </c>
      <c r="GN188" s="42" t="s">
        <v>1342</v>
      </c>
      <c r="GO188" s="42" t="s">
        <v>314</v>
      </c>
      <c r="GP188" s="42" t="s">
        <v>210</v>
      </c>
      <c r="GQ188" s="42" t="s">
        <v>1283</v>
      </c>
      <c r="GR188" s="42" t="s">
        <v>210</v>
      </c>
      <c r="GS188" s="42" t="s">
        <v>40</v>
      </c>
      <c r="GT188" s="42" t="s">
        <v>40</v>
      </c>
      <c r="GU188" s="42" t="s">
        <v>40</v>
      </c>
      <c r="GV188" s="42" t="s">
        <v>210</v>
      </c>
      <c r="GW188" s="42" t="s">
        <v>40</v>
      </c>
      <c r="GX188" s="42" t="s">
        <v>2291</v>
      </c>
      <c r="GY188" s="42" t="s">
        <v>210</v>
      </c>
      <c r="GZ188" s="42" t="s">
        <v>67</v>
      </c>
      <c r="HA188" s="47" t="s">
        <v>40</v>
      </c>
      <c r="HB188" s="47" t="s">
        <v>40</v>
      </c>
      <c r="HC188" s="42" t="s">
        <v>422</v>
      </c>
      <c r="HD188" s="42" t="s">
        <v>422</v>
      </c>
      <c r="HE188" s="42" t="s">
        <v>422</v>
      </c>
      <c r="HF188" s="42" t="s">
        <v>422</v>
      </c>
      <c r="HG188" s="42" t="s">
        <v>8455</v>
      </c>
      <c r="HH188" s="42" t="s">
        <v>8455</v>
      </c>
      <c r="HI188" s="42" t="s">
        <v>3251</v>
      </c>
      <c r="HJ188" s="42" t="s">
        <v>931</v>
      </c>
      <c r="HK188" s="42" t="s">
        <v>508</v>
      </c>
      <c r="HL188" s="47" t="s">
        <v>931</v>
      </c>
      <c r="HM188" s="42" t="s">
        <v>3262</v>
      </c>
    </row>
    <row r="189" spans="1:221" ht="11.25" customHeight="1">
      <c r="A189" s="86" t="s">
        <v>435</v>
      </c>
      <c r="B189" s="86"/>
      <c r="C189" s="62" t="s">
        <v>5528</v>
      </c>
      <c r="D189" s="62" t="s">
        <v>5528</v>
      </c>
      <c r="E189" s="62" t="s">
        <v>6168</v>
      </c>
      <c r="F189" s="62" t="s">
        <v>6168</v>
      </c>
      <c r="G189" s="62" t="s">
        <v>6168</v>
      </c>
      <c r="H189" s="62" t="s">
        <v>5528</v>
      </c>
      <c r="I189" s="62" t="s">
        <v>6352</v>
      </c>
      <c r="J189" s="62"/>
      <c r="K189" s="62" t="s">
        <v>1608</v>
      </c>
      <c r="L189" s="62" t="s">
        <v>6352</v>
      </c>
      <c r="M189" s="62" t="s">
        <v>1608</v>
      </c>
      <c r="N189" s="62" t="s">
        <v>6352</v>
      </c>
      <c r="O189" s="62" t="s">
        <v>1608</v>
      </c>
      <c r="P189" s="63"/>
      <c r="Q189" s="63" t="s">
        <v>670</v>
      </c>
      <c r="R189" s="63"/>
      <c r="S189" s="63" t="s">
        <v>704</v>
      </c>
      <c r="T189" s="62" t="s">
        <v>4825</v>
      </c>
      <c r="U189" s="62" t="s">
        <v>4825</v>
      </c>
      <c r="V189" s="62" t="s">
        <v>4737</v>
      </c>
      <c r="W189" s="62" t="s">
        <v>4737</v>
      </c>
      <c r="X189" s="62" t="s">
        <v>4666</v>
      </c>
      <c r="Y189" s="62" t="s">
        <v>4666</v>
      </c>
      <c r="Z189" s="63" t="s">
        <v>1757</v>
      </c>
      <c r="AA189" s="63" t="s">
        <v>1734</v>
      </c>
      <c r="AB189" s="63" t="s">
        <v>1734</v>
      </c>
      <c r="AC189" s="63" t="s">
        <v>2302</v>
      </c>
      <c r="AD189" s="63" t="s">
        <v>2302</v>
      </c>
      <c r="AE189" s="63" t="s">
        <v>2302</v>
      </c>
      <c r="AF189" s="63" t="s">
        <v>1959</v>
      </c>
      <c r="AG189" s="63" t="s">
        <v>2010</v>
      </c>
      <c r="AH189" s="63" t="s">
        <v>2011</v>
      </c>
      <c r="AI189" s="200"/>
      <c r="AJ189" s="63" t="s">
        <v>3900</v>
      </c>
      <c r="AK189" s="63" t="s">
        <v>3900</v>
      </c>
      <c r="AL189" s="62" t="s">
        <v>6168</v>
      </c>
      <c r="AM189" s="63" t="s">
        <v>5280</v>
      </c>
      <c r="AN189" s="63" t="s">
        <v>5825</v>
      </c>
      <c r="AO189" s="63" t="s">
        <v>6901</v>
      </c>
      <c r="AP189" s="63" t="s">
        <v>5280</v>
      </c>
      <c r="AQ189" s="63" t="s">
        <v>5413</v>
      </c>
      <c r="AR189" s="63" t="s">
        <v>7002</v>
      </c>
      <c r="AS189" s="63"/>
      <c r="AT189" s="63"/>
      <c r="AU189" s="63" t="s">
        <v>3341</v>
      </c>
      <c r="AV189" s="63" t="s">
        <v>3341</v>
      </c>
      <c r="AW189" s="63" t="s">
        <v>5144</v>
      </c>
      <c r="AX189" s="63" t="s">
        <v>5144</v>
      </c>
      <c r="AY189" s="63" t="s">
        <v>1236</v>
      </c>
      <c r="AZ189" s="63" t="s">
        <v>1236</v>
      </c>
      <c r="BA189" s="63" t="s">
        <v>1236</v>
      </c>
      <c r="BB189" s="63" t="s">
        <v>1236</v>
      </c>
      <c r="BC189" s="63" t="s">
        <v>1236</v>
      </c>
      <c r="BD189" s="63" t="s">
        <v>1236</v>
      </c>
      <c r="BE189" s="62"/>
      <c r="BF189" s="62" t="s">
        <v>752</v>
      </c>
      <c r="BG189" s="63" t="s">
        <v>7117</v>
      </c>
      <c r="BH189" s="62"/>
      <c r="BI189" s="62" t="s">
        <v>774</v>
      </c>
      <c r="BJ189" s="62" t="s">
        <v>774</v>
      </c>
      <c r="BK189" s="62" t="s">
        <v>4257</v>
      </c>
      <c r="BL189" s="63" t="s">
        <v>4257</v>
      </c>
      <c r="BM189" s="63" t="s">
        <v>7117</v>
      </c>
      <c r="BN189" s="62"/>
      <c r="BO189" s="63" t="s">
        <v>7117</v>
      </c>
      <c r="BP189" s="62" t="s">
        <v>826</v>
      </c>
      <c r="BQ189" s="62" t="s">
        <v>826</v>
      </c>
      <c r="BR189" s="62" t="s">
        <v>4257</v>
      </c>
      <c r="BS189" s="63" t="s">
        <v>4257</v>
      </c>
      <c r="BT189" s="62" t="s">
        <v>882</v>
      </c>
      <c r="BU189" s="62" t="s">
        <v>882</v>
      </c>
      <c r="BV189" s="62" t="s">
        <v>4257</v>
      </c>
      <c r="BW189" s="63" t="s">
        <v>4257</v>
      </c>
      <c r="BX189" s="63" t="s">
        <v>7241</v>
      </c>
      <c r="BY189" s="63" t="s">
        <v>4036</v>
      </c>
      <c r="BZ189" s="63" t="s">
        <v>4036</v>
      </c>
      <c r="CA189" s="63" t="s">
        <v>7241</v>
      </c>
      <c r="CB189" s="63" t="s">
        <v>4036</v>
      </c>
      <c r="CC189" s="63" t="s">
        <v>7241</v>
      </c>
      <c r="CD189" s="63" t="s">
        <v>4036</v>
      </c>
      <c r="CE189" s="62"/>
      <c r="CF189" s="64" t="s">
        <v>5088</v>
      </c>
      <c r="CG189" s="64" t="s">
        <v>5088</v>
      </c>
      <c r="CH189" s="64"/>
      <c r="CI189" s="64"/>
      <c r="CJ189" s="64"/>
      <c r="CK189" s="64" t="s">
        <v>4981</v>
      </c>
      <c r="CL189" s="64" t="s">
        <v>4981</v>
      </c>
      <c r="CM189" s="64" t="s">
        <v>4981</v>
      </c>
      <c r="CN189" s="63" t="s">
        <v>8033</v>
      </c>
      <c r="CO189" s="63" t="s">
        <v>8033</v>
      </c>
      <c r="CP189" s="64" t="s">
        <v>1578</v>
      </c>
      <c r="CQ189" s="64" t="s">
        <v>1578</v>
      </c>
      <c r="CR189" s="64" t="s">
        <v>4425</v>
      </c>
      <c r="CS189" s="64"/>
      <c r="CT189" s="64" t="s">
        <v>2124</v>
      </c>
      <c r="CU189" s="64" t="s">
        <v>2124</v>
      </c>
      <c r="CV189" s="64" t="s">
        <v>3848</v>
      </c>
      <c r="CW189" s="65"/>
      <c r="CX189" s="64" t="s">
        <v>2124</v>
      </c>
      <c r="CY189" s="64" t="s">
        <v>2124</v>
      </c>
      <c r="CZ189" s="64" t="s">
        <v>3848</v>
      </c>
      <c r="DA189" s="62" t="s">
        <v>1419</v>
      </c>
      <c r="DB189" s="62"/>
      <c r="DC189" s="62" t="s">
        <v>1419</v>
      </c>
      <c r="DD189" s="62"/>
      <c r="DE189" s="62" t="s">
        <v>1463</v>
      </c>
      <c r="DF189" s="62" t="s">
        <v>1463</v>
      </c>
      <c r="DG189" s="62" t="s">
        <v>1463</v>
      </c>
      <c r="DH189" s="62" t="s">
        <v>1463</v>
      </c>
      <c r="DI189" s="62" t="s">
        <v>1808</v>
      </c>
      <c r="DJ189" s="62" t="s">
        <v>1808</v>
      </c>
      <c r="DK189" s="62" t="s">
        <v>1808</v>
      </c>
      <c r="DL189" s="62" t="s">
        <v>3520</v>
      </c>
      <c r="DM189" s="62" t="s">
        <v>2194</v>
      </c>
      <c r="DN189" s="62" t="s">
        <v>3551</v>
      </c>
      <c r="DO189" s="62" t="s">
        <v>3750</v>
      </c>
      <c r="DP189" s="62" t="s">
        <v>3750</v>
      </c>
      <c r="DQ189" s="62" t="s">
        <v>3132</v>
      </c>
      <c r="DR189" s="62"/>
      <c r="DS189" s="62"/>
      <c r="DT189" s="62"/>
      <c r="DU189" s="62"/>
      <c r="DV189" s="62" t="s">
        <v>2220</v>
      </c>
      <c r="DW189" s="62" t="s">
        <v>2220</v>
      </c>
      <c r="DX189" s="62" t="s">
        <v>2220</v>
      </c>
      <c r="DY189" s="62" t="s">
        <v>2220</v>
      </c>
      <c r="DZ189" s="62" t="s">
        <v>2220</v>
      </c>
      <c r="EA189" s="62" t="s">
        <v>2220</v>
      </c>
      <c r="EB189" s="62" t="s">
        <v>2220</v>
      </c>
      <c r="EC189" s="62" t="s">
        <v>2220</v>
      </c>
      <c r="ED189" s="62" t="s">
        <v>2220</v>
      </c>
      <c r="EE189" s="62" t="s">
        <v>2220</v>
      </c>
      <c r="EF189" s="62" t="s">
        <v>2220</v>
      </c>
      <c r="EG189" s="62" t="s">
        <v>2220</v>
      </c>
      <c r="EH189" s="62" t="s">
        <v>6051</v>
      </c>
      <c r="EI189" s="62" t="s">
        <v>6051</v>
      </c>
      <c r="EJ189" s="62" t="s">
        <v>6051</v>
      </c>
      <c r="EK189" s="62" t="s">
        <v>6051</v>
      </c>
      <c r="EL189" s="62" t="s">
        <v>6051</v>
      </c>
      <c r="EM189" s="62" t="s">
        <v>6051</v>
      </c>
      <c r="EN189" s="62" t="s">
        <v>6051</v>
      </c>
      <c r="EO189" s="62" t="s">
        <v>6051</v>
      </c>
      <c r="EP189" s="66" t="s">
        <v>8153</v>
      </c>
      <c r="EQ189" s="66" t="s">
        <v>2245</v>
      </c>
      <c r="ER189" s="66" t="s">
        <v>8153</v>
      </c>
      <c r="ES189" s="66" t="s">
        <v>2245</v>
      </c>
      <c r="ET189" s="66" t="s">
        <v>3381</v>
      </c>
      <c r="EU189" s="66" t="s">
        <v>3381</v>
      </c>
      <c r="EV189" s="66" t="s">
        <v>4373</v>
      </c>
      <c r="EW189" s="66" t="s">
        <v>4373</v>
      </c>
      <c r="EX189" s="66" t="s">
        <v>4373</v>
      </c>
      <c r="EY189" s="66" t="s">
        <v>4373</v>
      </c>
      <c r="EZ189" s="62" t="s">
        <v>574</v>
      </c>
      <c r="FA189" s="62" t="s">
        <v>584</v>
      </c>
      <c r="FB189" s="62" t="s">
        <v>3688</v>
      </c>
      <c r="FC189" s="62" t="s">
        <v>3689</v>
      </c>
      <c r="FD189" s="66" t="s">
        <v>2432</v>
      </c>
      <c r="FE189" s="66" t="s">
        <v>2432</v>
      </c>
      <c r="FF189" s="66" t="s">
        <v>4468</v>
      </c>
      <c r="FG189" s="63" t="s">
        <v>3586</v>
      </c>
      <c r="FH189" s="62"/>
      <c r="FI189" s="63" t="s">
        <v>3586</v>
      </c>
      <c r="FJ189" s="62" t="s">
        <v>439</v>
      </c>
      <c r="FK189" s="62" t="s">
        <v>2536</v>
      </c>
      <c r="FL189" s="63"/>
      <c r="FM189" s="63" t="s">
        <v>2492</v>
      </c>
      <c r="FN189" s="63" t="s">
        <v>2492</v>
      </c>
      <c r="FO189" s="63" t="s">
        <v>2492</v>
      </c>
      <c r="FP189" s="63" t="s">
        <v>2492</v>
      </c>
      <c r="FQ189" s="63" t="s">
        <v>2492</v>
      </c>
      <c r="FR189" s="63" t="s">
        <v>2492</v>
      </c>
      <c r="FS189" s="63" t="s">
        <v>3981</v>
      </c>
      <c r="FT189" s="63" t="s">
        <v>2637</v>
      </c>
      <c r="FU189" s="63" t="s">
        <v>2645</v>
      </c>
      <c r="FV189" s="63" t="s">
        <v>2619</v>
      </c>
      <c r="FW189" s="62"/>
      <c r="FX189" s="62" t="s">
        <v>1497</v>
      </c>
      <c r="FY189" s="62" t="s">
        <v>1497</v>
      </c>
      <c r="FZ189" s="62" t="s">
        <v>2757</v>
      </c>
      <c r="GA189" s="62" t="s">
        <v>1306</v>
      </c>
      <c r="GB189" s="62" t="s">
        <v>1051</v>
      </c>
      <c r="GC189" s="62" t="s">
        <v>1094</v>
      </c>
      <c r="GD189" s="62" t="s">
        <v>2844</v>
      </c>
      <c r="GE189" s="62" t="s">
        <v>2844</v>
      </c>
      <c r="GF189" s="62" t="s">
        <v>2844</v>
      </c>
      <c r="GG189" s="62" t="s">
        <v>2844</v>
      </c>
      <c r="GH189" s="62" t="s">
        <v>5180</v>
      </c>
      <c r="GI189" s="62" t="s">
        <v>5180</v>
      </c>
      <c r="GJ189" s="62"/>
      <c r="GK189" s="62"/>
      <c r="GL189" s="62" t="s">
        <v>1340</v>
      </c>
      <c r="GM189" s="62" t="s">
        <v>1333</v>
      </c>
      <c r="GN189" s="62" t="s">
        <v>1333</v>
      </c>
      <c r="GO189" s="62"/>
      <c r="GP189" s="62" t="s">
        <v>1650</v>
      </c>
      <c r="GQ189" s="62" t="s">
        <v>1281</v>
      </c>
      <c r="GR189" s="62"/>
      <c r="GS189" s="62"/>
      <c r="GT189" s="62" t="s">
        <v>1147</v>
      </c>
      <c r="GU189" s="62" t="s">
        <v>4580</v>
      </c>
      <c r="GV189" s="62" t="s">
        <v>4577</v>
      </c>
      <c r="GW189" s="62" t="s">
        <v>1147</v>
      </c>
      <c r="GX189" s="62" t="s">
        <v>3422</v>
      </c>
      <c r="GY189" s="62" t="s">
        <v>3422</v>
      </c>
      <c r="GZ189" s="62" t="s">
        <v>5639</v>
      </c>
      <c r="HA189" s="67"/>
      <c r="HB189" s="67"/>
      <c r="HC189" s="62" t="s">
        <v>3013</v>
      </c>
      <c r="HD189" s="62" t="s">
        <v>3013</v>
      </c>
      <c r="HE189" s="62" t="s">
        <v>3013</v>
      </c>
      <c r="HF189" s="62" t="s">
        <v>3013</v>
      </c>
      <c r="HG189" s="62" t="s">
        <v>5917</v>
      </c>
      <c r="HH189" s="62" t="s">
        <v>5917</v>
      </c>
      <c r="HI189" s="62" t="s">
        <v>3209</v>
      </c>
      <c r="HJ189" s="62" t="s">
        <v>3209</v>
      </c>
      <c r="HK189" s="62" t="s">
        <v>507</v>
      </c>
      <c r="HL189" s="62" t="s">
        <v>507</v>
      </c>
      <c r="HM189" s="62" t="s">
        <v>3264</v>
      </c>
    </row>
    <row r="190" spans="1:221" s="30" customFormat="1" ht="22.5" customHeight="1">
      <c r="A190" s="9" t="s">
        <v>1872</v>
      </c>
      <c r="B190" s="9"/>
      <c r="C190" s="47" t="s">
        <v>4213</v>
      </c>
      <c r="D190" s="47" t="s">
        <v>4213</v>
      </c>
      <c r="E190" s="42" t="s">
        <v>7831</v>
      </c>
      <c r="F190" s="42" t="s">
        <v>6817</v>
      </c>
      <c r="G190" s="42" t="s">
        <v>7831</v>
      </c>
      <c r="H190" s="47" t="s">
        <v>4213</v>
      </c>
      <c r="I190" s="42" t="s">
        <v>6351</v>
      </c>
      <c r="J190" s="127"/>
      <c r="K190" s="47" t="s">
        <v>210</v>
      </c>
      <c r="L190" s="42" t="s">
        <v>6351</v>
      </c>
      <c r="M190" s="47" t="s">
        <v>210</v>
      </c>
      <c r="N190" s="42" t="s">
        <v>6351</v>
      </c>
      <c r="O190" s="47" t="s">
        <v>210</v>
      </c>
      <c r="P190" s="116"/>
      <c r="Q190" s="47" t="s">
        <v>210</v>
      </c>
      <c r="R190" s="127"/>
      <c r="S190" s="42" t="s">
        <v>931</v>
      </c>
      <c r="T190" s="42" t="s">
        <v>210</v>
      </c>
      <c r="U190" s="42" t="s">
        <v>6351</v>
      </c>
      <c r="V190" s="42" t="s">
        <v>931</v>
      </c>
      <c r="W190" s="42" t="s">
        <v>6817</v>
      </c>
      <c r="X190" s="42" t="s">
        <v>931</v>
      </c>
      <c r="Y190" s="42" t="s">
        <v>6817</v>
      </c>
      <c r="Z190" s="127"/>
      <c r="AA190" s="127"/>
      <c r="AB190" s="127"/>
      <c r="AC190" s="42" t="s">
        <v>210</v>
      </c>
      <c r="AD190" s="42" t="s">
        <v>210</v>
      </c>
      <c r="AE190" s="42" t="s">
        <v>210</v>
      </c>
      <c r="AF190" s="42" t="s">
        <v>210</v>
      </c>
      <c r="AG190" s="42" t="s">
        <v>931</v>
      </c>
      <c r="AH190" s="42" t="s">
        <v>931</v>
      </c>
      <c r="AI190" s="42" t="s">
        <v>67</v>
      </c>
      <c r="AJ190" s="42" t="s">
        <v>6817</v>
      </c>
      <c r="AK190" s="42" t="s">
        <v>931</v>
      </c>
      <c r="AL190" s="42" t="s">
        <v>6817</v>
      </c>
      <c r="AM190" s="42" t="s">
        <v>5281</v>
      </c>
      <c r="AN190" s="42" t="s">
        <v>5412</v>
      </c>
      <c r="AO190" s="42" t="s">
        <v>6678</v>
      </c>
      <c r="AP190" s="42" t="s">
        <v>67</v>
      </c>
      <c r="AQ190" s="42" t="s">
        <v>5412</v>
      </c>
      <c r="AR190" s="42" t="s">
        <v>6753</v>
      </c>
      <c r="AS190" s="42" t="s">
        <v>6753</v>
      </c>
      <c r="AT190" s="42" t="s">
        <v>6753</v>
      </c>
      <c r="AU190" s="42" t="s">
        <v>210</v>
      </c>
      <c r="AV190" s="42" t="s">
        <v>210</v>
      </c>
      <c r="AW190" s="42" t="s">
        <v>6678</v>
      </c>
      <c r="AX190" s="42" t="s">
        <v>6678</v>
      </c>
      <c r="AY190" s="42" t="s">
        <v>2019</v>
      </c>
      <c r="AZ190" s="42" t="s">
        <v>2019</v>
      </c>
      <c r="BA190" s="42" t="s">
        <v>2019</v>
      </c>
      <c r="BB190" s="42" t="s">
        <v>2019</v>
      </c>
      <c r="BC190" s="42" t="s">
        <v>2019</v>
      </c>
      <c r="BD190" s="42" t="s">
        <v>2019</v>
      </c>
      <c r="BE190" s="127"/>
      <c r="BF190" s="42" t="s">
        <v>931</v>
      </c>
      <c r="BG190" s="42" t="s">
        <v>7113</v>
      </c>
      <c r="BH190" s="127"/>
      <c r="BI190" s="42" t="s">
        <v>931</v>
      </c>
      <c r="BJ190" s="42" t="s">
        <v>931</v>
      </c>
      <c r="BK190" s="42" t="s">
        <v>931</v>
      </c>
      <c r="BL190" s="42" t="s">
        <v>931</v>
      </c>
      <c r="BM190" s="42" t="s">
        <v>7113</v>
      </c>
      <c r="BN190" s="127"/>
      <c r="BO190" s="42" t="s">
        <v>7113</v>
      </c>
      <c r="BP190" s="42" t="s">
        <v>931</v>
      </c>
      <c r="BQ190" s="42" t="s">
        <v>931</v>
      </c>
      <c r="BR190" s="42" t="s">
        <v>931</v>
      </c>
      <c r="BS190" s="42" t="s">
        <v>931</v>
      </c>
      <c r="BT190" s="42" t="s">
        <v>931</v>
      </c>
      <c r="BU190" s="42" t="s">
        <v>931</v>
      </c>
      <c r="BV190" s="42" t="s">
        <v>931</v>
      </c>
      <c r="BW190" s="42" t="s">
        <v>931</v>
      </c>
      <c r="BX190" s="42" t="s">
        <v>7240</v>
      </c>
      <c r="BY190" s="42" t="s">
        <v>40</v>
      </c>
      <c r="BZ190" s="42" t="s">
        <v>40</v>
      </c>
      <c r="CA190" s="42" t="s">
        <v>7240</v>
      </c>
      <c r="CB190" s="42" t="s">
        <v>40</v>
      </c>
      <c r="CC190" s="42" t="s">
        <v>6678</v>
      </c>
      <c r="CD190" s="47" t="s">
        <v>210</v>
      </c>
      <c r="CE190" s="127"/>
      <c r="CF190" s="42" t="s">
        <v>931</v>
      </c>
      <c r="CG190" s="42" t="s">
        <v>931</v>
      </c>
      <c r="CH190" s="133"/>
      <c r="CI190" s="129"/>
      <c r="CJ190" s="129"/>
      <c r="CK190" s="42" t="s">
        <v>931</v>
      </c>
      <c r="CL190" s="42" t="s">
        <v>931</v>
      </c>
      <c r="CM190" s="42" t="s">
        <v>931</v>
      </c>
      <c r="CN190" s="42" t="s">
        <v>6678</v>
      </c>
      <c r="CO190" s="42" t="s">
        <v>6678</v>
      </c>
      <c r="CP190" s="42" t="s">
        <v>210</v>
      </c>
      <c r="CQ190" s="42" t="s">
        <v>210</v>
      </c>
      <c r="CR190" s="42" t="s">
        <v>210</v>
      </c>
      <c r="CS190" s="133"/>
      <c r="CT190" s="42" t="s">
        <v>210</v>
      </c>
      <c r="CU190" s="42" t="s">
        <v>210</v>
      </c>
      <c r="CV190" s="42" t="s">
        <v>40</v>
      </c>
      <c r="CW190" s="129"/>
      <c r="CX190" s="42" t="s">
        <v>210</v>
      </c>
      <c r="CY190" s="42" t="s">
        <v>210</v>
      </c>
      <c r="CZ190" s="42" t="s">
        <v>40</v>
      </c>
      <c r="DA190" s="42" t="s">
        <v>40</v>
      </c>
      <c r="DB190" s="127"/>
      <c r="DC190" s="42" t="s">
        <v>40</v>
      </c>
      <c r="DD190" s="127"/>
      <c r="DE190" s="42" t="s">
        <v>40</v>
      </c>
      <c r="DF190" s="42" t="s">
        <v>40</v>
      </c>
      <c r="DG190" s="42" t="s">
        <v>40</v>
      </c>
      <c r="DH190" s="42" t="s">
        <v>40</v>
      </c>
      <c r="DI190" s="127"/>
      <c r="DJ190" s="127"/>
      <c r="DK190" s="127"/>
      <c r="DL190" s="42" t="s">
        <v>2110</v>
      </c>
      <c r="DM190" s="42" t="s">
        <v>2110</v>
      </c>
      <c r="DN190" s="42" t="s">
        <v>2110</v>
      </c>
      <c r="DO190" s="42" t="s">
        <v>40</v>
      </c>
      <c r="DP190" s="42" t="s">
        <v>40</v>
      </c>
      <c r="DQ190" s="43" t="s">
        <v>40</v>
      </c>
      <c r="DR190" s="127"/>
      <c r="DS190" s="127"/>
      <c r="DT190" s="127"/>
      <c r="DU190" s="127"/>
      <c r="DV190" s="42" t="s">
        <v>40</v>
      </c>
      <c r="DW190" s="42" t="s">
        <v>40</v>
      </c>
      <c r="DX190" s="42" t="s">
        <v>40</v>
      </c>
      <c r="DY190" s="42" t="s">
        <v>40</v>
      </c>
      <c r="DZ190" s="42" t="s">
        <v>40</v>
      </c>
      <c r="EA190" s="42" t="s">
        <v>40</v>
      </c>
      <c r="EB190" s="42" t="s">
        <v>40</v>
      </c>
      <c r="EC190" s="42" t="s">
        <v>40</v>
      </c>
      <c r="ED190" s="42" t="s">
        <v>40</v>
      </c>
      <c r="EE190" s="42" t="s">
        <v>40</v>
      </c>
      <c r="EF190" s="42" t="s">
        <v>40</v>
      </c>
      <c r="EG190" s="42" t="s">
        <v>40</v>
      </c>
      <c r="EH190" s="42" t="s">
        <v>40</v>
      </c>
      <c r="EI190" s="42" t="s">
        <v>40</v>
      </c>
      <c r="EJ190" s="42" t="s">
        <v>40</v>
      </c>
      <c r="EK190" s="42" t="s">
        <v>40</v>
      </c>
      <c r="EL190" s="42" t="s">
        <v>40</v>
      </c>
      <c r="EM190" s="42" t="s">
        <v>40</v>
      </c>
      <c r="EN190" s="42" t="s">
        <v>40</v>
      </c>
      <c r="EO190" s="42" t="s">
        <v>40</v>
      </c>
      <c r="EP190" s="42" t="s">
        <v>8157</v>
      </c>
      <c r="EQ190" s="42" t="s">
        <v>210</v>
      </c>
      <c r="ER190" s="42" t="s">
        <v>8157</v>
      </c>
      <c r="ES190" s="42" t="s">
        <v>210</v>
      </c>
      <c r="ET190" s="42" t="s">
        <v>210</v>
      </c>
      <c r="EU190" s="42" t="s">
        <v>210</v>
      </c>
      <c r="EV190" s="42" t="s">
        <v>210</v>
      </c>
      <c r="EW190" s="42" t="s">
        <v>210</v>
      </c>
      <c r="EX190" s="42" t="s">
        <v>210</v>
      </c>
      <c r="EY190" s="42" t="s">
        <v>210</v>
      </c>
      <c r="EZ190" s="42" t="s">
        <v>931</v>
      </c>
      <c r="FA190" s="42" t="s">
        <v>210</v>
      </c>
      <c r="FB190" s="42" t="s">
        <v>931</v>
      </c>
      <c r="FC190" s="42" t="s">
        <v>210</v>
      </c>
      <c r="FD190" s="42" t="s">
        <v>40</v>
      </c>
      <c r="FE190" s="42" t="s">
        <v>40</v>
      </c>
      <c r="FF190" s="42" t="s">
        <v>40</v>
      </c>
      <c r="FG190" s="42" t="s">
        <v>210</v>
      </c>
      <c r="FH190" s="115"/>
      <c r="FI190" s="42" t="s">
        <v>210</v>
      </c>
      <c r="FJ190" s="127"/>
      <c r="FK190" s="42" t="s">
        <v>210</v>
      </c>
      <c r="FL190" s="127"/>
      <c r="FM190" s="42" t="s">
        <v>2497</v>
      </c>
      <c r="FN190" s="42" t="s">
        <v>2497</v>
      </c>
      <c r="FO190" s="42" t="s">
        <v>7756</v>
      </c>
      <c r="FP190" s="42" t="s">
        <v>7756</v>
      </c>
      <c r="FQ190" s="42" t="s">
        <v>7756</v>
      </c>
      <c r="FR190" s="42" t="s">
        <v>7756</v>
      </c>
      <c r="FS190" s="47" t="s">
        <v>40</v>
      </c>
      <c r="FT190" s="47" t="s">
        <v>40</v>
      </c>
      <c r="FU190" s="47" t="s">
        <v>40</v>
      </c>
      <c r="FV190" s="47" t="s">
        <v>40</v>
      </c>
      <c r="FW190" s="127"/>
      <c r="FX190" s="47" t="s">
        <v>931</v>
      </c>
      <c r="FY190" s="47" t="s">
        <v>931</v>
      </c>
      <c r="FZ190" s="42" t="s">
        <v>40</v>
      </c>
      <c r="GA190" s="127"/>
      <c r="GB190" s="42" t="s">
        <v>931</v>
      </c>
      <c r="GC190" s="42" t="s">
        <v>931</v>
      </c>
      <c r="GD190" s="42" t="s">
        <v>210</v>
      </c>
      <c r="GE190" s="42" t="s">
        <v>210</v>
      </c>
      <c r="GF190" s="42" t="s">
        <v>210</v>
      </c>
      <c r="GG190" s="42" t="s">
        <v>210</v>
      </c>
      <c r="GH190" s="42" t="s">
        <v>210</v>
      </c>
      <c r="GI190" s="42" t="s">
        <v>210</v>
      </c>
      <c r="GJ190" s="127"/>
      <c r="GK190" s="127"/>
      <c r="GL190" s="42" t="s">
        <v>40</v>
      </c>
      <c r="GM190" s="42" t="s">
        <v>210</v>
      </c>
      <c r="GN190" s="42" t="s">
        <v>40</v>
      </c>
      <c r="GO190" s="127"/>
      <c r="GP190" s="42" t="s">
        <v>210</v>
      </c>
      <c r="GQ190" s="42" t="s">
        <v>210</v>
      </c>
      <c r="GR190" s="127"/>
      <c r="GS190" s="127"/>
      <c r="GT190" s="42" t="s">
        <v>40</v>
      </c>
      <c r="GU190" s="42" t="s">
        <v>40</v>
      </c>
      <c r="GV190" s="42" t="s">
        <v>210</v>
      </c>
      <c r="GW190" s="42" t="s">
        <v>40</v>
      </c>
      <c r="GX190" s="42" t="s">
        <v>210</v>
      </c>
      <c r="GY190" s="42" t="s">
        <v>210</v>
      </c>
      <c r="GZ190" s="42" t="s">
        <v>67</v>
      </c>
      <c r="HA190" s="127"/>
      <c r="HB190" s="127"/>
      <c r="HC190" s="42" t="s">
        <v>40</v>
      </c>
      <c r="HD190" s="42" t="s">
        <v>40</v>
      </c>
      <c r="HE190" s="42" t="s">
        <v>40</v>
      </c>
      <c r="HF190" s="42" t="s">
        <v>40</v>
      </c>
      <c r="HG190" s="42" t="s">
        <v>7820</v>
      </c>
      <c r="HH190" s="42" t="s">
        <v>7820</v>
      </c>
      <c r="HI190" s="42" t="s">
        <v>931</v>
      </c>
      <c r="HJ190" s="42" t="s">
        <v>931</v>
      </c>
      <c r="HK190" s="116"/>
      <c r="HL190" s="47" t="s">
        <v>931</v>
      </c>
      <c r="HM190" s="42" t="s">
        <v>3262</v>
      </c>
    </row>
    <row r="191" spans="1:221" ht="11.25" customHeight="1">
      <c r="A191" s="86" t="s">
        <v>435</v>
      </c>
      <c r="B191" s="86"/>
      <c r="C191" s="62" t="s">
        <v>5529</v>
      </c>
      <c r="D191" s="62" t="s">
        <v>5529</v>
      </c>
      <c r="E191" s="62" t="s">
        <v>6169</v>
      </c>
      <c r="F191" s="62" t="s">
        <v>6169</v>
      </c>
      <c r="G191" s="62" t="s">
        <v>6169</v>
      </c>
      <c r="H191" s="62" t="s">
        <v>5529</v>
      </c>
      <c r="I191" s="62" t="s">
        <v>6353</v>
      </c>
      <c r="J191" s="62"/>
      <c r="K191" s="62" t="s">
        <v>1897</v>
      </c>
      <c r="L191" s="62" t="s">
        <v>6353</v>
      </c>
      <c r="M191" s="62" t="s">
        <v>1897</v>
      </c>
      <c r="N191" s="62" t="s">
        <v>6353</v>
      </c>
      <c r="O191" s="62" t="s">
        <v>1897</v>
      </c>
      <c r="P191" s="63"/>
      <c r="Q191" s="63" t="s">
        <v>1919</v>
      </c>
      <c r="R191" s="63"/>
      <c r="S191" s="63" t="s">
        <v>1927</v>
      </c>
      <c r="T191" s="62" t="s">
        <v>4826</v>
      </c>
      <c r="U191" s="62" t="s">
        <v>4826</v>
      </c>
      <c r="V191" s="62" t="s">
        <v>4738</v>
      </c>
      <c r="W191" s="62" t="s">
        <v>4738</v>
      </c>
      <c r="X191" s="62" t="s">
        <v>4665</v>
      </c>
      <c r="Y191" s="62" t="s">
        <v>4665</v>
      </c>
      <c r="Z191" s="63"/>
      <c r="AA191" s="63"/>
      <c r="AB191" s="63"/>
      <c r="AC191" s="63" t="s">
        <v>2303</v>
      </c>
      <c r="AD191" s="63" t="s">
        <v>2303</v>
      </c>
      <c r="AE191" s="63" t="s">
        <v>2303</v>
      </c>
      <c r="AF191" s="63" t="s">
        <v>1958</v>
      </c>
      <c r="AG191" s="63" t="s">
        <v>2008</v>
      </c>
      <c r="AH191" s="63" t="s">
        <v>2009</v>
      </c>
      <c r="AI191" s="200"/>
      <c r="AJ191" s="63" t="s">
        <v>3896</v>
      </c>
      <c r="AK191" s="63" t="s">
        <v>3896</v>
      </c>
      <c r="AL191" s="62" t="s">
        <v>6169</v>
      </c>
      <c r="AM191" s="63" t="s">
        <v>5280</v>
      </c>
      <c r="AN191" s="63" t="s">
        <v>5825</v>
      </c>
      <c r="AO191" s="63" t="s">
        <v>6902</v>
      </c>
      <c r="AP191" s="63" t="s">
        <v>5280</v>
      </c>
      <c r="AQ191" s="63" t="s">
        <v>5413</v>
      </c>
      <c r="AR191" s="63" t="s">
        <v>7000</v>
      </c>
      <c r="AS191" s="63"/>
      <c r="AT191" s="63"/>
      <c r="AU191" s="63" t="s">
        <v>3342</v>
      </c>
      <c r="AV191" s="63" t="s">
        <v>3342</v>
      </c>
      <c r="AW191" s="63" t="s">
        <v>5145</v>
      </c>
      <c r="AX191" s="63" t="s">
        <v>5145</v>
      </c>
      <c r="AY191" s="63" t="s">
        <v>2021</v>
      </c>
      <c r="AZ191" s="63" t="s">
        <v>2021</v>
      </c>
      <c r="BA191" s="63" t="s">
        <v>2021</v>
      </c>
      <c r="BB191" s="63" t="s">
        <v>2021</v>
      </c>
      <c r="BC191" s="63" t="s">
        <v>2021</v>
      </c>
      <c r="BD191" s="63" t="s">
        <v>2021</v>
      </c>
      <c r="BE191" s="62"/>
      <c r="BF191" s="62" t="s">
        <v>754</v>
      </c>
      <c r="BG191" s="63" t="s">
        <v>7116</v>
      </c>
      <c r="BH191" s="62"/>
      <c r="BI191" s="62" t="s">
        <v>776</v>
      </c>
      <c r="BJ191" s="62" t="s">
        <v>776</v>
      </c>
      <c r="BK191" s="62" t="s">
        <v>4256</v>
      </c>
      <c r="BL191" s="63" t="s">
        <v>4256</v>
      </c>
      <c r="BM191" s="63" t="s">
        <v>7116</v>
      </c>
      <c r="BN191" s="62"/>
      <c r="BO191" s="63" t="s">
        <v>7116</v>
      </c>
      <c r="BP191" s="62" t="s">
        <v>828</v>
      </c>
      <c r="BQ191" s="62" t="s">
        <v>828</v>
      </c>
      <c r="BR191" s="62" t="s">
        <v>4256</v>
      </c>
      <c r="BS191" s="63" t="s">
        <v>4256</v>
      </c>
      <c r="BT191" s="62" t="s">
        <v>885</v>
      </c>
      <c r="BU191" s="62" t="s">
        <v>885</v>
      </c>
      <c r="BV191" s="62" t="s">
        <v>4256</v>
      </c>
      <c r="BW191" s="63" t="s">
        <v>4256</v>
      </c>
      <c r="BX191" s="63" t="s">
        <v>7242</v>
      </c>
      <c r="BY191" s="63" t="s">
        <v>4037</v>
      </c>
      <c r="BZ191" s="63" t="s">
        <v>4037</v>
      </c>
      <c r="CA191" s="63" t="s">
        <v>7242</v>
      </c>
      <c r="CB191" s="63" t="s">
        <v>4037</v>
      </c>
      <c r="CC191" s="63" t="s">
        <v>7242</v>
      </c>
      <c r="CD191" s="63" t="s">
        <v>4037</v>
      </c>
      <c r="CE191" s="62"/>
      <c r="CF191" s="64" t="s">
        <v>5089</v>
      </c>
      <c r="CG191" s="64" t="s">
        <v>5089</v>
      </c>
      <c r="CH191" s="64"/>
      <c r="CI191" s="64"/>
      <c r="CJ191" s="64"/>
      <c r="CK191" s="64" t="s">
        <v>4980</v>
      </c>
      <c r="CL191" s="64" t="s">
        <v>4980</v>
      </c>
      <c r="CM191" s="64" t="s">
        <v>4980</v>
      </c>
      <c r="CN191" s="63" t="s">
        <v>8034</v>
      </c>
      <c r="CO191" s="63" t="s">
        <v>8034</v>
      </c>
      <c r="CP191" s="64" t="s">
        <v>1567</v>
      </c>
      <c r="CQ191" s="64" t="s">
        <v>1567</v>
      </c>
      <c r="CR191" s="64" t="s">
        <v>1567</v>
      </c>
      <c r="CS191" s="64"/>
      <c r="CT191" s="64" t="s">
        <v>2125</v>
      </c>
      <c r="CU191" s="64" t="s">
        <v>2125</v>
      </c>
      <c r="CV191" s="64" t="s">
        <v>3849</v>
      </c>
      <c r="CW191" s="65"/>
      <c r="CX191" s="64" t="s">
        <v>2125</v>
      </c>
      <c r="CY191" s="64" t="s">
        <v>2125</v>
      </c>
      <c r="CZ191" s="64" t="s">
        <v>3849</v>
      </c>
      <c r="DA191" s="62" t="s">
        <v>2154</v>
      </c>
      <c r="DB191" s="62"/>
      <c r="DC191" s="62" t="s">
        <v>2154</v>
      </c>
      <c r="DD191" s="62"/>
      <c r="DE191" s="62" t="s">
        <v>2154</v>
      </c>
      <c r="DF191" s="62" t="s">
        <v>2154</v>
      </c>
      <c r="DG191" s="62" t="s">
        <v>2154</v>
      </c>
      <c r="DH191" s="62" t="s">
        <v>2154</v>
      </c>
      <c r="DI191" s="62"/>
      <c r="DJ191" s="62"/>
      <c r="DK191" s="62"/>
      <c r="DL191" s="62" t="s">
        <v>3520</v>
      </c>
      <c r="DM191" s="62" t="s">
        <v>2195</v>
      </c>
      <c r="DN191" s="62" t="s">
        <v>3520</v>
      </c>
      <c r="DO191" s="62" t="s">
        <v>3750</v>
      </c>
      <c r="DP191" s="62" t="s">
        <v>3750</v>
      </c>
      <c r="DQ191" s="62" t="s">
        <v>3130</v>
      </c>
      <c r="DR191" s="62"/>
      <c r="DS191" s="62"/>
      <c r="DT191" s="62"/>
      <c r="DU191" s="62"/>
      <c r="DV191" s="62" t="s">
        <v>986</v>
      </c>
      <c r="DW191" s="62" t="s">
        <v>986</v>
      </c>
      <c r="DX191" s="62" t="s">
        <v>986</v>
      </c>
      <c r="DY191" s="62" t="s">
        <v>986</v>
      </c>
      <c r="DZ191" s="62" t="s">
        <v>986</v>
      </c>
      <c r="EA191" s="62" t="s">
        <v>986</v>
      </c>
      <c r="EB191" s="62" t="s">
        <v>986</v>
      </c>
      <c r="EC191" s="62" t="s">
        <v>986</v>
      </c>
      <c r="ED191" s="62" t="s">
        <v>986</v>
      </c>
      <c r="EE191" s="62" t="s">
        <v>986</v>
      </c>
      <c r="EF191" s="62" t="s">
        <v>986</v>
      </c>
      <c r="EG191" s="62" t="s">
        <v>986</v>
      </c>
      <c r="EH191" s="62" t="s">
        <v>6050</v>
      </c>
      <c r="EI191" s="62" t="s">
        <v>6050</v>
      </c>
      <c r="EJ191" s="62" t="s">
        <v>6050</v>
      </c>
      <c r="EK191" s="62" t="s">
        <v>6050</v>
      </c>
      <c r="EL191" s="62" t="s">
        <v>6050</v>
      </c>
      <c r="EM191" s="62" t="s">
        <v>6050</v>
      </c>
      <c r="EN191" s="62" t="s">
        <v>6050</v>
      </c>
      <c r="EO191" s="62" t="s">
        <v>6050</v>
      </c>
      <c r="EP191" s="66" t="s">
        <v>8154</v>
      </c>
      <c r="EQ191" s="66" t="s">
        <v>2246</v>
      </c>
      <c r="ER191" s="66" t="s">
        <v>8154</v>
      </c>
      <c r="ES191" s="66" t="s">
        <v>2246</v>
      </c>
      <c r="ET191" s="66" t="s">
        <v>3380</v>
      </c>
      <c r="EU191" s="66" t="s">
        <v>3380</v>
      </c>
      <c r="EV191" s="66" t="s">
        <v>4374</v>
      </c>
      <c r="EW191" s="66" t="s">
        <v>4374</v>
      </c>
      <c r="EX191" s="66" t="s">
        <v>4374</v>
      </c>
      <c r="EY191" s="66" t="s">
        <v>4374</v>
      </c>
      <c r="EZ191" s="62" t="s">
        <v>574</v>
      </c>
      <c r="FA191" s="62" t="s">
        <v>587</v>
      </c>
      <c r="FB191" s="62" t="s">
        <v>3688</v>
      </c>
      <c r="FC191" s="62" t="s">
        <v>3690</v>
      </c>
      <c r="FD191" s="66" t="s">
        <v>2433</v>
      </c>
      <c r="FE191" s="66" t="s">
        <v>2433</v>
      </c>
      <c r="FF191" s="66" t="s">
        <v>2433</v>
      </c>
      <c r="FG191" s="63" t="s">
        <v>3585</v>
      </c>
      <c r="FH191" s="62"/>
      <c r="FI191" s="63" t="s">
        <v>3585</v>
      </c>
      <c r="FJ191" s="62"/>
      <c r="FK191" s="62" t="s">
        <v>2537</v>
      </c>
      <c r="FL191" s="63"/>
      <c r="FM191" s="63" t="s">
        <v>2494</v>
      </c>
      <c r="FN191" s="63" t="s">
        <v>2493</v>
      </c>
      <c r="FO191" s="63" t="s">
        <v>7761</v>
      </c>
      <c r="FP191" s="63" t="s">
        <v>2493</v>
      </c>
      <c r="FQ191" s="63" t="s">
        <v>7761</v>
      </c>
      <c r="FR191" s="63" t="s">
        <v>2493</v>
      </c>
      <c r="FS191" s="63" t="s">
        <v>3981</v>
      </c>
      <c r="FT191" s="63" t="s">
        <v>2620</v>
      </c>
      <c r="FU191" s="63" t="s">
        <v>2620</v>
      </c>
      <c r="FV191" s="63" t="s">
        <v>2620</v>
      </c>
      <c r="FW191" s="62"/>
      <c r="FX191" s="62" t="s">
        <v>1499</v>
      </c>
      <c r="FY191" s="62" t="s">
        <v>1499</v>
      </c>
      <c r="FZ191" s="62" t="s">
        <v>2758</v>
      </c>
      <c r="GA191" s="62"/>
      <c r="GB191" s="62" t="s">
        <v>1732</v>
      </c>
      <c r="GC191" s="62" t="s">
        <v>1732</v>
      </c>
      <c r="GD191" s="62" t="s">
        <v>2845</v>
      </c>
      <c r="GE191" s="62" t="s">
        <v>2845</v>
      </c>
      <c r="GF191" s="62" t="s">
        <v>2845</v>
      </c>
      <c r="GG191" s="62" t="s">
        <v>2845</v>
      </c>
      <c r="GH191" s="62" t="s">
        <v>5181</v>
      </c>
      <c r="GI191" s="62" t="s">
        <v>5181</v>
      </c>
      <c r="GJ191" s="62"/>
      <c r="GK191" s="62"/>
      <c r="GL191" s="62" t="s">
        <v>2902</v>
      </c>
      <c r="GM191" s="62" t="s">
        <v>1334</v>
      </c>
      <c r="GN191" s="62" t="s">
        <v>1334</v>
      </c>
      <c r="GO191" s="62"/>
      <c r="GP191" s="62" t="s">
        <v>1651</v>
      </c>
      <c r="GQ191" s="62" t="s">
        <v>1282</v>
      </c>
      <c r="GR191" s="62"/>
      <c r="GS191" s="62"/>
      <c r="GT191" s="62" t="s">
        <v>2966</v>
      </c>
      <c r="GU191" s="62" t="s">
        <v>4581</v>
      </c>
      <c r="GV191" s="62" t="s">
        <v>2966</v>
      </c>
      <c r="GW191" s="62" t="s">
        <v>2966</v>
      </c>
      <c r="GX191" s="62" t="s">
        <v>3423</v>
      </c>
      <c r="GY191" s="62" t="s">
        <v>3423</v>
      </c>
      <c r="GZ191" s="62" t="s">
        <v>5640</v>
      </c>
      <c r="HA191" s="67"/>
      <c r="HB191" s="67"/>
      <c r="HC191" s="62" t="s">
        <v>3012</v>
      </c>
      <c r="HD191" s="62" t="s">
        <v>3012</v>
      </c>
      <c r="HE191" s="62" t="s">
        <v>3012</v>
      </c>
      <c r="HF191" s="62" t="s">
        <v>3012</v>
      </c>
      <c r="HG191" s="62" t="s">
        <v>5914</v>
      </c>
      <c r="HH191" s="62" t="s">
        <v>5914</v>
      </c>
      <c r="HI191" s="62" t="s">
        <v>2591</v>
      </c>
      <c r="HJ191" s="62" t="s">
        <v>2591</v>
      </c>
      <c r="HK191" s="62"/>
      <c r="HL191" s="62" t="s">
        <v>1588</v>
      </c>
      <c r="HM191" s="62" t="s">
        <v>3263</v>
      </c>
    </row>
    <row r="192" spans="1:221" ht="22.5" customHeight="1">
      <c r="A192" s="82" t="s">
        <v>1096</v>
      </c>
      <c r="B192" s="82"/>
      <c r="C192" s="47" t="s">
        <v>4213</v>
      </c>
      <c r="D192" s="47" t="s">
        <v>4213</v>
      </c>
      <c r="E192" s="47" t="s">
        <v>4213</v>
      </c>
      <c r="F192" s="42" t="s">
        <v>7832</v>
      </c>
      <c r="G192" s="47" t="s">
        <v>4213</v>
      </c>
      <c r="H192" s="47" t="s">
        <v>4213</v>
      </c>
      <c r="I192" s="42" t="s">
        <v>7835</v>
      </c>
      <c r="J192" s="47" t="s">
        <v>67</v>
      </c>
      <c r="K192" s="47" t="s">
        <v>210</v>
      </c>
      <c r="L192" s="42" t="s">
        <v>7835</v>
      </c>
      <c r="M192" s="47" t="s">
        <v>210</v>
      </c>
      <c r="N192" s="42" t="s">
        <v>7835</v>
      </c>
      <c r="O192" s="47" t="s">
        <v>210</v>
      </c>
      <c r="P192" s="47" t="s">
        <v>67</v>
      </c>
      <c r="Q192" s="47" t="s">
        <v>210</v>
      </c>
      <c r="R192" s="47" t="s">
        <v>67</v>
      </c>
      <c r="S192" s="47" t="s">
        <v>931</v>
      </c>
      <c r="T192" s="47" t="s">
        <v>210</v>
      </c>
      <c r="U192" s="42" t="s">
        <v>7837</v>
      </c>
      <c r="V192" s="42" t="s">
        <v>931</v>
      </c>
      <c r="W192" s="42" t="s">
        <v>7836</v>
      </c>
      <c r="X192" s="47" t="s">
        <v>931</v>
      </c>
      <c r="Y192" s="42" t="s">
        <v>7836</v>
      </c>
      <c r="Z192" s="42" t="s">
        <v>67</v>
      </c>
      <c r="AA192" s="42" t="s">
        <v>67</v>
      </c>
      <c r="AB192" s="42" t="s">
        <v>67</v>
      </c>
      <c r="AC192" s="47" t="s">
        <v>210</v>
      </c>
      <c r="AD192" s="47" t="s">
        <v>210</v>
      </c>
      <c r="AE192" s="47" t="s">
        <v>210</v>
      </c>
      <c r="AF192" s="47" t="s">
        <v>210</v>
      </c>
      <c r="AG192" s="47" t="s">
        <v>67</v>
      </c>
      <c r="AH192" s="47" t="s">
        <v>67</v>
      </c>
      <c r="AI192" s="42" t="s">
        <v>67</v>
      </c>
      <c r="AJ192" s="42" t="s">
        <v>7832</v>
      </c>
      <c r="AK192" s="42" t="s">
        <v>931</v>
      </c>
      <c r="AL192" s="42" t="s">
        <v>7832</v>
      </c>
      <c r="AM192" s="42" t="s">
        <v>5281</v>
      </c>
      <c r="AN192" s="42" t="s">
        <v>5412</v>
      </c>
      <c r="AO192" s="42" t="s">
        <v>67</v>
      </c>
      <c r="AP192" s="42" t="s">
        <v>67</v>
      </c>
      <c r="AQ192" s="42" t="s">
        <v>5412</v>
      </c>
      <c r="AR192" s="42" t="s">
        <v>67</v>
      </c>
      <c r="AS192" s="42" t="s">
        <v>67</v>
      </c>
      <c r="AT192" s="42" t="s">
        <v>67</v>
      </c>
      <c r="AU192" s="42" t="s">
        <v>210</v>
      </c>
      <c r="AV192" s="42" t="s">
        <v>210</v>
      </c>
      <c r="AW192" s="42" t="s">
        <v>67</v>
      </c>
      <c r="AX192" s="42" t="s">
        <v>67</v>
      </c>
      <c r="AY192" s="47" t="s">
        <v>67</v>
      </c>
      <c r="AZ192" s="47" t="s">
        <v>67</v>
      </c>
      <c r="BA192" s="47" t="s">
        <v>67</v>
      </c>
      <c r="BB192" s="29" t="s">
        <v>67</v>
      </c>
      <c r="BC192" s="29" t="s">
        <v>67</v>
      </c>
      <c r="BD192" s="29" t="s">
        <v>67</v>
      </c>
      <c r="BE192" s="47" t="s">
        <v>67</v>
      </c>
      <c r="BF192" s="29" t="s">
        <v>931</v>
      </c>
      <c r="BG192" s="42" t="s">
        <v>7759</v>
      </c>
      <c r="BH192" s="47" t="s">
        <v>67</v>
      </c>
      <c r="BI192" s="29" t="s">
        <v>931</v>
      </c>
      <c r="BJ192" s="29" t="s">
        <v>931</v>
      </c>
      <c r="BK192" s="42" t="s">
        <v>931</v>
      </c>
      <c r="BL192" s="42" t="s">
        <v>931</v>
      </c>
      <c r="BM192" s="42" t="s">
        <v>7759</v>
      </c>
      <c r="BN192" s="47" t="s">
        <v>67</v>
      </c>
      <c r="BO192" s="42" t="s">
        <v>7759</v>
      </c>
      <c r="BP192" s="29" t="s">
        <v>931</v>
      </c>
      <c r="BQ192" s="29" t="s">
        <v>931</v>
      </c>
      <c r="BR192" s="42" t="s">
        <v>931</v>
      </c>
      <c r="BS192" s="42" t="s">
        <v>931</v>
      </c>
      <c r="BT192" s="29" t="s">
        <v>931</v>
      </c>
      <c r="BU192" s="29" t="s">
        <v>931</v>
      </c>
      <c r="BV192" s="42" t="s">
        <v>931</v>
      </c>
      <c r="BW192" s="42" t="s">
        <v>931</v>
      </c>
      <c r="BX192" s="42" t="s">
        <v>7758</v>
      </c>
      <c r="BY192" s="42" t="s">
        <v>40</v>
      </c>
      <c r="BZ192" s="42" t="s">
        <v>40</v>
      </c>
      <c r="CA192" s="42" t="s">
        <v>7758</v>
      </c>
      <c r="CB192" s="42" t="s">
        <v>40</v>
      </c>
      <c r="CC192" s="42" t="s">
        <v>67</v>
      </c>
      <c r="CD192" s="47" t="s">
        <v>210</v>
      </c>
      <c r="CE192" s="47" t="s">
        <v>67</v>
      </c>
      <c r="CF192" s="29" t="s">
        <v>931</v>
      </c>
      <c r="CG192" s="29" t="s">
        <v>67</v>
      </c>
      <c r="CH192" s="29" t="s">
        <v>67</v>
      </c>
      <c r="CI192" s="35" t="s">
        <v>67</v>
      </c>
      <c r="CJ192" s="48" t="s">
        <v>67</v>
      </c>
      <c r="CK192" s="29" t="s">
        <v>67</v>
      </c>
      <c r="CL192" s="29" t="s">
        <v>67</v>
      </c>
      <c r="CM192" s="29" t="s">
        <v>67</v>
      </c>
      <c r="CN192" s="42" t="s">
        <v>67</v>
      </c>
      <c r="CO192" s="42" t="s">
        <v>67</v>
      </c>
      <c r="CP192" s="48" t="s">
        <v>67</v>
      </c>
      <c r="CQ192" s="48" t="s">
        <v>67</v>
      </c>
      <c r="CR192" s="48" t="s">
        <v>67</v>
      </c>
      <c r="CS192" s="29" t="s">
        <v>67</v>
      </c>
      <c r="CT192" s="29" t="s">
        <v>67</v>
      </c>
      <c r="CU192" s="29" t="s">
        <v>210</v>
      </c>
      <c r="CV192" s="42" t="s">
        <v>3852</v>
      </c>
      <c r="CW192" s="35" t="s">
        <v>67</v>
      </c>
      <c r="CX192" s="29" t="s">
        <v>67</v>
      </c>
      <c r="CY192" s="29" t="s">
        <v>210</v>
      </c>
      <c r="CZ192" s="42" t="s">
        <v>3852</v>
      </c>
      <c r="DA192" s="42" t="s">
        <v>393</v>
      </c>
      <c r="DB192" s="47" t="s">
        <v>67</v>
      </c>
      <c r="DC192" s="42" t="s">
        <v>393</v>
      </c>
      <c r="DD192" s="47" t="s">
        <v>67</v>
      </c>
      <c r="DE192" s="42" t="s">
        <v>393</v>
      </c>
      <c r="DF192" s="42" t="s">
        <v>393</v>
      </c>
      <c r="DG192" s="42" t="s">
        <v>393</v>
      </c>
      <c r="DH192" s="42" t="s">
        <v>393</v>
      </c>
      <c r="DI192" s="47" t="s">
        <v>67</v>
      </c>
      <c r="DJ192" s="47" t="s">
        <v>67</v>
      </c>
      <c r="DK192" s="47" t="s">
        <v>67</v>
      </c>
      <c r="DL192" s="42" t="s">
        <v>67</v>
      </c>
      <c r="DM192" s="47" t="s">
        <v>67</v>
      </c>
      <c r="DN192" s="42" t="s">
        <v>67</v>
      </c>
      <c r="DO192" s="42" t="s">
        <v>40</v>
      </c>
      <c r="DP192" s="42" t="s">
        <v>40</v>
      </c>
      <c r="DQ192" s="43" t="s">
        <v>40</v>
      </c>
      <c r="DR192" s="47" t="s">
        <v>67</v>
      </c>
      <c r="DS192" s="47" t="s">
        <v>67</v>
      </c>
      <c r="DT192" s="47" t="s">
        <v>67</v>
      </c>
      <c r="DU192" s="47" t="s">
        <v>67</v>
      </c>
      <c r="DV192" s="47" t="s">
        <v>40</v>
      </c>
      <c r="DW192" s="47" t="s">
        <v>40</v>
      </c>
      <c r="DX192" s="47" t="s">
        <v>40</v>
      </c>
      <c r="DY192" s="47" t="s">
        <v>40</v>
      </c>
      <c r="DZ192" s="47" t="s">
        <v>40</v>
      </c>
      <c r="EA192" s="47" t="s">
        <v>40</v>
      </c>
      <c r="EB192" s="47" t="s">
        <v>40</v>
      </c>
      <c r="EC192" s="47" t="s">
        <v>40</v>
      </c>
      <c r="ED192" s="47" t="s">
        <v>40</v>
      </c>
      <c r="EE192" s="47" t="s">
        <v>40</v>
      </c>
      <c r="EF192" s="47" t="s">
        <v>40</v>
      </c>
      <c r="EG192" s="47" t="s">
        <v>40</v>
      </c>
      <c r="EH192" s="42" t="s">
        <v>40</v>
      </c>
      <c r="EI192" s="42" t="s">
        <v>40</v>
      </c>
      <c r="EJ192" s="42" t="s">
        <v>40</v>
      </c>
      <c r="EK192" s="42" t="s">
        <v>40</v>
      </c>
      <c r="EL192" s="42" t="s">
        <v>7758</v>
      </c>
      <c r="EM192" s="42" t="s">
        <v>7758</v>
      </c>
      <c r="EN192" s="42" t="s">
        <v>7758</v>
      </c>
      <c r="EO192" s="42" t="s">
        <v>40</v>
      </c>
      <c r="EP192" s="47" t="s">
        <v>67</v>
      </c>
      <c r="EQ192" s="47" t="s">
        <v>210</v>
      </c>
      <c r="ER192" s="47" t="s">
        <v>67</v>
      </c>
      <c r="ES192" s="47" t="s">
        <v>210</v>
      </c>
      <c r="ET192" s="47" t="s">
        <v>210</v>
      </c>
      <c r="EU192" s="47" t="s">
        <v>210</v>
      </c>
      <c r="EV192" s="47" t="s">
        <v>210</v>
      </c>
      <c r="EW192" s="47" t="s">
        <v>210</v>
      </c>
      <c r="EX192" s="47" t="s">
        <v>210</v>
      </c>
      <c r="EY192" s="47" t="s">
        <v>210</v>
      </c>
      <c r="EZ192" s="42" t="s">
        <v>931</v>
      </c>
      <c r="FA192" s="42" t="s">
        <v>210</v>
      </c>
      <c r="FB192" s="42" t="s">
        <v>931</v>
      </c>
      <c r="FC192" s="42" t="s">
        <v>210</v>
      </c>
      <c r="FD192" s="47" t="s">
        <v>40</v>
      </c>
      <c r="FE192" s="47" t="s">
        <v>40</v>
      </c>
      <c r="FF192" s="47" t="s">
        <v>40</v>
      </c>
      <c r="FG192" s="42" t="s">
        <v>210</v>
      </c>
      <c r="FH192" s="47" t="s">
        <v>67</v>
      </c>
      <c r="FI192" s="42" t="s">
        <v>210</v>
      </c>
      <c r="FJ192" s="42" t="s">
        <v>67</v>
      </c>
      <c r="FK192" s="47" t="s">
        <v>67</v>
      </c>
      <c r="FL192" s="47" t="s">
        <v>67</v>
      </c>
      <c r="FM192" s="47" t="s">
        <v>210</v>
      </c>
      <c r="FN192" s="47" t="s">
        <v>210</v>
      </c>
      <c r="FO192" s="47" t="s">
        <v>67</v>
      </c>
      <c r="FP192" s="47" t="s">
        <v>67</v>
      </c>
      <c r="FQ192" s="47" t="s">
        <v>67</v>
      </c>
      <c r="FR192" s="47" t="s">
        <v>67</v>
      </c>
      <c r="FS192" s="42" t="s">
        <v>3989</v>
      </c>
      <c r="FT192" s="42" t="s">
        <v>2646</v>
      </c>
      <c r="FU192" s="42" t="s">
        <v>40</v>
      </c>
      <c r="FV192" s="42" t="s">
        <v>2646</v>
      </c>
      <c r="FW192" s="47" t="s">
        <v>67</v>
      </c>
      <c r="FX192" s="47" t="s">
        <v>67</v>
      </c>
      <c r="FY192" s="47" t="s">
        <v>67</v>
      </c>
      <c r="FZ192" s="47" t="s">
        <v>67</v>
      </c>
      <c r="GA192" s="42" t="s">
        <v>67</v>
      </c>
      <c r="GB192" s="47" t="s">
        <v>931</v>
      </c>
      <c r="GC192" s="47" t="s">
        <v>931</v>
      </c>
      <c r="GD192" s="47" t="s">
        <v>210</v>
      </c>
      <c r="GE192" s="47" t="s">
        <v>210</v>
      </c>
      <c r="GF192" s="47" t="s">
        <v>210</v>
      </c>
      <c r="GG192" s="47" t="s">
        <v>210</v>
      </c>
      <c r="GH192" s="47" t="s">
        <v>210</v>
      </c>
      <c r="GI192" s="47" t="s">
        <v>210</v>
      </c>
      <c r="GJ192" s="47" t="s">
        <v>67</v>
      </c>
      <c r="GK192" s="47" t="s">
        <v>67</v>
      </c>
      <c r="GL192" s="47" t="s">
        <v>67</v>
      </c>
      <c r="GM192" s="47" t="s">
        <v>67</v>
      </c>
      <c r="GN192" s="47" t="s">
        <v>67</v>
      </c>
      <c r="GO192" s="47" t="s">
        <v>67</v>
      </c>
      <c r="GP192" s="47" t="s">
        <v>210</v>
      </c>
      <c r="GQ192" s="47" t="s">
        <v>210</v>
      </c>
      <c r="GR192" s="47" t="s">
        <v>67</v>
      </c>
      <c r="GS192" s="47" t="s">
        <v>67</v>
      </c>
      <c r="GT192" s="42" t="s">
        <v>40</v>
      </c>
      <c r="GU192" s="47" t="s">
        <v>40</v>
      </c>
      <c r="GV192" s="47" t="s">
        <v>210</v>
      </c>
      <c r="GW192" s="42" t="s">
        <v>40</v>
      </c>
      <c r="GX192" s="42" t="s">
        <v>40</v>
      </c>
      <c r="GY192" s="42" t="s">
        <v>40</v>
      </c>
      <c r="GZ192" s="42" t="s">
        <v>67</v>
      </c>
      <c r="HA192" s="47" t="s">
        <v>67</v>
      </c>
      <c r="HB192" s="47" t="s">
        <v>67</v>
      </c>
      <c r="HC192" s="42" t="s">
        <v>40</v>
      </c>
      <c r="HD192" s="42" t="s">
        <v>40</v>
      </c>
      <c r="HE192" s="42" t="s">
        <v>40</v>
      </c>
      <c r="HF192" s="42" t="s">
        <v>40</v>
      </c>
      <c r="HG192" s="42" t="s">
        <v>7838</v>
      </c>
      <c r="HH192" s="42" t="s">
        <v>7838</v>
      </c>
      <c r="HI192" s="42" t="s">
        <v>931</v>
      </c>
      <c r="HJ192" s="42" t="s">
        <v>931</v>
      </c>
      <c r="HK192" s="42" t="s">
        <v>67</v>
      </c>
      <c r="HL192" s="47" t="s">
        <v>931</v>
      </c>
      <c r="HM192" s="42" t="s">
        <v>3262</v>
      </c>
    </row>
    <row r="193" spans="1:252" ht="11.25" customHeight="1">
      <c r="A193" s="86" t="s">
        <v>435</v>
      </c>
      <c r="B193" s="86"/>
      <c r="C193" s="62" t="s">
        <v>5530</v>
      </c>
      <c r="D193" s="62" t="s">
        <v>5530</v>
      </c>
      <c r="E193" s="62" t="s">
        <v>6170</v>
      </c>
      <c r="F193" s="62" t="s">
        <v>6170</v>
      </c>
      <c r="G193" s="62" t="s">
        <v>6170</v>
      </c>
      <c r="H193" s="62" t="s">
        <v>5530</v>
      </c>
      <c r="I193" s="62" t="s">
        <v>6354</v>
      </c>
      <c r="J193" s="62"/>
      <c r="K193" s="62" t="s">
        <v>1609</v>
      </c>
      <c r="L193" s="62" t="s">
        <v>6354</v>
      </c>
      <c r="M193" s="62" t="s">
        <v>1609</v>
      </c>
      <c r="N193" s="62" t="s">
        <v>6354</v>
      </c>
      <c r="O193" s="62" t="s">
        <v>1609</v>
      </c>
      <c r="P193" s="63"/>
      <c r="Q193" s="63" t="s">
        <v>672</v>
      </c>
      <c r="R193" s="63"/>
      <c r="S193" s="63" t="s">
        <v>706</v>
      </c>
      <c r="T193" s="62" t="s">
        <v>4827</v>
      </c>
      <c r="U193" s="62" t="s">
        <v>4827</v>
      </c>
      <c r="V193" s="62" t="s">
        <v>4739</v>
      </c>
      <c r="W193" s="62" t="s">
        <v>4739</v>
      </c>
      <c r="X193" s="62" t="s">
        <v>4667</v>
      </c>
      <c r="Y193" s="62" t="s">
        <v>4667</v>
      </c>
      <c r="Z193" s="63" t="s">
        <v>1732</v>
      </c>
      <c r="AA193" s="63" t="s">
        <v>1732</v>
      </c>
      <c r="AB193" s="63" t="s">
        <v>1732</v>
      </c>
      <c r="AC193" s="63" t="s">
        <v>2305</v>
      </c>
      <c r="AD193" s="63" t="s">
        <v>2305</v>
      </c>
      <c r="AE193" s="63" t="s">
        <v>2305</v>
      </c>
      <c r="AF193" s="63"/>
      <c r="AG193" s="63"/>
      <c r="AH193" s="63"/>
      <c r="AI193" s="200"/>
      <c r="AJ193" s="63" t="s">
        <v>3897</v>
      </c>
      <c r="AK193" s="63" t="s">
        <v>3897</v>
      </c>
      <c r="AL193" s="62" t="s">
        <v>6170</v>
      </c>
      <c r="AM193" s="63" t="s">
        <v>5280</v>
      </c>
      <c r="AN193" s="63" t="s">
        <v>5845</v>
      </c>
      <c r="AO193" s="63" t="s">
        <v>6904</v>
      </c>
      <c r="AP193" s="63" t="s">
        <v>5280</v>
      </c>
      <c r="AQ193" s="63" t="s">
        <v>5414</v>
      </c>
      <c r="AR193" s="63" t="s">
        <v>7001</v>
      </c>
      <c r="AS193" s="63"/>
      <c r="AT193" s="63"/>
      <c r="AU193" s="63" t="s">
        <v>3342</v>
      </c>
      <c r="AV193" s="63" t="s">
        <v>3342</v>
      </c>
      <c r="AW193" s="63" t="s">
        <v>5146</v>
      </c>
      <c r="AX193" s="63" t="s">
        <v>5146</v>
      </c>
      <c r="AY193" s="63" t="s">
        <v>1235</v>
      </c>
      <c r="AZ193" s="63" t="s">
        <v>1235</v>
      </c>
      <c r="BA193" s="63" t="s">
        <v>1235</v>
      </c>
      <c r="BB193" s="63" t="s">
        <v>1235</v>
      </c>
      <c r="BC193" s="63" t="s">
        <v>1235</v>
      </c>
      <c r="BD193" s="63" t="s">
        <v>1235</v>
      </c>
      <c r="BE193" s="62"/>
      <c r="BF193" s="62" t="s">
        <v>755</v>
      </c>
      <c r="BG193" s="63" t="s">
        <v>7114</v>
      </c>
      <c r="BH193" s="62"/>
      <c r="BI193" s="62" t="s">
        <v>777</v>
      </c>
      <c r="BJ193" s="62" t="s">
        <v>777</v>
      </c>
      <c r="BK193" s="62" t="s">
        <v>4260</v>
      </c>
      <c r="BL193" s="63" t="s">
        <v>5592</v>
      </c>
      <c r="BM193" s="63" t="s">
        <v>7114</v>
      </c>
      <c r="BN193" s="62"/>
      <c r="BO193" s="63" t="s">
        <v>7114</v>
      </c>
      <c r="BP193" s="62" t="s">
        <v>827</v>
      </c>
      <c r="BQ193" s="62" t="s">
        <v>827</v>
      </c>
      <c r="BR193" s="62" t="s">
        <v>4260</v>
      </c>
      <c r="BS193" s="63" t="s">
        <v>5592</v>
      </c>
      <c r="BT193" s="62" t="s">
        <v>883</v>
      </c>
      <c r="BU193" s="62" t="s">
        <v>883</v>
      </c>
      <c r="BV193" s="62" t="s">
        <v>4260</v>
      </c>
      <c r="BW193" s="63" t="s">
        <v>5592</v>
      </c>
      <c r="BX193" s="63" t="s">
        <v>7243</v>
      </c>
      <c r="BY193" s="63" t="s">
        <v>4906</v>
      </c>
      <c r="BZ193" s="63" t="s">
        <v>4906</v>
      </c>
      <c r="CA193" s="63" t="s">
        <v>7243</v>
      </c>
      <c r="CB193" s="63" t="s">
        <v>4906</v>
      </c>
      <c r="CC193" s="63" t="s">
        <v>7243</v>
      </c>
      <c r="CD193" s="63" t="s">
        <v>4906</v>
      </c>
      <c r="CE193" s="62"/>
      <c r="CF193" s="64" t="s">
        <v>5090</v>
      </c>
      <c r="CG193" s="64" t="s">
        <v>5090</v>
      </c>
      <c r="CH193" s="64"/>
      <c r="CI193" s="64"/>
      <c r="CJ193" s="64"/>
      <c r="CK193" s="64" t="s">
        <v>5131</v>
      </c>
      <c r="CL193" s="64" t="s">
        <v>5131</v>
      </c>
      <c r="CM193" s="64" t="s">
        <v>5131</v>
      </c>
      <c r="CN193" s="63" t="s">
        <v>8033</v>
      </c>
      <c r="CO193" s="63" t="s">
        <v>8033</v>
      </c>
      <c r="CP193" s="64" t="s">
        <v>1567</v>
      </c>
      <c r="CQ193" s="64" t="s">
        <v>1567</v>
      </c>
      <c r="CR193" s="64" t="s">
        <v>1567</v>
      </c>
      <c r="CS193" s="64"/>
      <c r="CT193" s="64" t="s">
        <v>939</v>
      </c>
      <c r="CU193" s="64" t="s">
        <v>939</v>
      </c>
      <c r="CV193" s="64" t="s">
        <v>3850</v>
      </c>
      <c r="CW193" s="65"/>
      <c r="CX193" s="64" t="s">
        <v>939</v>
      </c>
      <c r="CY193" s="64" t="s">
        <v>939</v>
      </c>
      <c r="CZ193" s="64" t="s">
        <v>3850</v>
      </c>
      <c r="DA193" s="62" t="s">
        <v>1421</v>
      </c>
      <c r="DB193" s="62"/>
      <c r="DC193" s="62" t="s">
        <v>1421</v>
      </c>
      <c r="DD193" s="62"/>
      <c r="DE193" s="62" t="s">
        <v>1421</v>
      </c>
      <c r="DF193" s="62" t="s">
        <v>1421</v>
      </c>
      <c r="DG193" s="62" t="s">
        <v>1421</v>
      </c>
      <c r="DH193" s="62" t="s">
        <v>1421</v>
      </c>
      <c r="DI193" s="62" t="s">
        <v>1763</v>
      </c>
      <c r="DJ193" s="62" t="s">
        <v>1809</v>
      </c>
      <c r="DK193" s="62" t="s">
        <v>1809</v>
      </c>
      <c r="DL193" s="62" t="s">
        <v>3520</v>
      </c>
      <c r="DM193" s="62"/>
      <c r="DN193" s="62" t="s">
        <v>3520</v>
      </c>
      <c r="DO193" s="62" t="s">
        <v>3750</v>
      </c>
      <c r="DP193" s="62" t="s">
        <v>3750</v>
      </c>
      <c r="DQ193" s="62" t="s">
        <v>3134</v>
      </c>
      <c r="DR193" s="62"/>
      <c r="DS193" s="62"/>
      <c r="DT193" s="62"/>
      <c r="DU193" s="62"/>
      <c r="DV193" s="62" t="s">
        <v>987</v>
      </c>
      <c r="DW193" s="62" t="s">
        <v>987</v>
      </c>
      <c r="DX193" s="62" t="s">
        <v>987</v>
      </c>
      <c r="DY193" s="62" t="s">
        <v>987</v>
      </c>
      <c r="DZ193" s="62" t="s">
        <v>987</v>
      </c>
      <c r="EA193" s="62" t="s">
        <v>987</v>
      </c>
      <c r="EB193" s="62" t="s">
        <v>987</v>
      </c>
      <c r="EC193" s="62" t="s">
        <v>987</v>
      </c>
      <c r="ED193" s="62" t="s">
        <v>987</v>
      </c>
      <c r="EE193" s="62" t="s">
        <v>987</v>
      </c>
      <c r="EF193" s="62" t="s">
        <v>987</v>
      </c>
      <c r="EG193" s="62" t="s">
        <v>987</v>
      </c>
      <c r="EH193" s="62" t="s">
        <v>6052</v>
      </c>
      <c r="EI193" s="62" t="s">
        <v>6052</v>
      </c>
      <c r="EJ193" s="62" t="s">
        <v>6052</v>
      </c>
      <c r="EK193" s="62" t="s">
        <v>6052</v>
      </c>
      <c r="EL193" s="62" t="s">
        <v>6052</v>
      </c>
      <c r="EM193" s="62" t="s">
        <v>6052</v>
      </c>
      <c r="EN193" s="62" t="s">
        <v>6052</v>
      </c>
      <c r="EO193" s="62" t="s">
        <v>6052</v>
      </c>
      <c r="EP193" s="66" t="s">
        <v>8152</v>
      </c>
      <c r="EQ193" s="66" t="s">
        <v>2248</v>
      </c>
      <c r="ER193" s="66" t="s">
        <v>8152</v>
      </c>
      <c r="ES193" s="66" t="s">
        <v>2248</v>
      </c>
      <c r="ET193" s="66" t="s">
        <v>2248</v>
      </c>
      <c r="EU193" s="66" t="s">
        <v>2248</v>
      </c>
      <c r="EV193" s="66" t="s">
        <v>4376</v>
      </c>
      <c r="EW193" s="66" t="s">
        <v>4376</v>
      </c>
      <c r="EX193" s="66" t="s">
        <v>4376</v>
      </c>
      <c r="EY193" s="66" t="s">
        <v>4376</v>
      </c>
      <c r="EZ193" s="62" t="s">
        <v>2289</v>
      </c>
      <c r="FA193" s="62" t="s">
        <v>586</v>
      </c>
      <c r="FB193" s="62" t="s">
        <v>3691</v>
      </c>
      <c r="FC193" s="62" t="s">
        <v>3692</v>
      </c>
      <c r="FD193" s="66" t="s">
        <v>2436</v>
      </c>
      <c r="FE193" s="66" t="s">
        <v>2436</v>
      </c>
      <c r="FF193" s="66" t="s">
        <v>2436</v>
      </c>
      <c r="FG193" s="63" t="s">
        <v>3588</v>
      </c>
      <c r="FH193" s="62"/>
      <c r="FI193" s="63" t="s">
        <v>3588</v>
      </c>
      <c r="FJ193" s="62" t="s">
        <v>438</v>
      </c>
      <c r="FK193" s="62" t="s">
        <v>479</v>
      </c>
      <c r="FL193" s="63"/>
      <c r="FM193" s="63" t="s">
        <v>2492</v>
      </c>
      <c r="FN193" s="63" t="s">
        <v>2492</v>
      </c>
      <c r="FO193" s="63" t="s">
        <v>2492</v>
      </c>
      <c r="FP193" s="63" t="s">
        <v>2492</v>
      </c>
      <c r="FQ193" s="63" t="s">
        <v>2492</v>
      </c>
      <c r="FR193" s="63" t="s">
        <v>2492</v>
      </c>
      <c r="FS193" s="63" t="s">
        <v>3990</v>
      </c>
      <c r="FT193" s="63" t="s">
        <v>2638</v>
      </c>
      <c r="FU193" s="63" t="s">
        <v>2647</v>
      </c>
      <c r="FV193" s="63" t="s">
        <v>2623</v>
      </c>
      <c r="FW193" s="62"/>
      <c r="FX193" s="62" t="s">
        <v>1498</v>
      </c>
      <c r="FY193" s="62" t="s">
        <v>1498</v>
      </c>
      <c r="FZ193" s="62" t="s">
        <v>2709</v>
      </c>
      <c r="GA193" s="62" t="s">
        <v>1308</v>
      </c>
      <c r="GB193" s="62" t="s">
        <v>1095</v>
      </c>
      <c r="GC193" s="62" t="s">
        <v>1095</v>
      </c>
      <c r="GD193" s="62" t="s">
        <v>2846</v>
      </c>
      <c r="GE193" s="62" t="s">
        <v>2846</v>
      </c>
      <c r="GF193" s="62" t="s">
        <v>2846</v>
      </c>
      <c r="GG193" s="62" t="s">
        <v>2846</v>
      </c>
      <c r="GH193" s="62" t="s">
        <v>5182</v>
      </c>
      <c r="GI193" s="62" t="s">
        <v>5182</v>
      </c>
      <c r="GJ193" s="62"/>
      <c r="GK193" s="62"/>
      <c r="GL193" s="62" t="s">
        <v>1335</v>
      </c>
      <c r="GM193" s="62" t="s">
        <v>1335</v>
      </c>
      <c r="GN193" s="62" t="s">
        <v>1335</v>
      </c>
      <c r="GO193" s="62"/>
      <c r="GP193" s="62" t="s">
        <v>1653</v>
      </c>
      <c r="GQ193" s="62" t="s">
        <v>1284</v>
      </c>
      <c r="GR193" s="62"/>
      <c r="GS193" s="62"/>
      <c r="GT193" s="62" t="s">
        <v>2967</v>
      </c>
      <c r="GU193" s="62" t="s">
        <v>2967</v>
      </c>
      <c r="GV193" s="62" t="s">
        <v>2967</v>
      </c>
      <c r="GW193" s="62" t="s">
        <v>2967</v>
      </c>
      <c r="GX193" s="62" t="s">
        <v>3424</v>
      </c>
      <c r="GY193" s="62" t="s">
        <v>3424</v>
      </c>
      <c r="GZ193" s="62" t="s">
        <v>5641</v>
      </c>
      <c r="HA193" s="67"/>
      <c r="HB193" s="67"/>
      <c r="HC193" s="62" t="s">
        <v>3014</v>
      </c>
      <c r="HD193" s="62" t="s">
        <v>3014</v>
      </c>
      <c r="HE193" s="62" t="s">
        <v>3014</v>
      </c>
      <c r="HF193" s="62" t="s">
        <v>3014</v>
      </c>
      <c r="HG193" s="62" t="s">
        <v>5916</v>
      </c>
      <c r="HH193" s="62" t="s">
        <v>5916</v>
      </c>
      <c r="HI193" s="62" t="s">
        <v>1389</v>
      </c>
      <c r="HJ193" s="62" t="s">
        <v>1389</v>
      </c>
      <c r="HK193" s="62" t="s">
        <v>510</v>
      </c>
      <c r="HL193" s="62" t="s">
        <v>510</v>
      </c>
      <c r="HM193" s="62" t="s">
        <v>3265</v>
      </c>
    </row>
    <row r="194" spans="1:252" ht="22.5" customHeight="1">
      <c r="A194" s="82" t="s">
        <v>4</v>
      </c>
      <c r="B194" s="82"/>
      <c r="C194" s="47" t="s">
        <v>67</v>
      </c>
      <c r="D194" s="47" t="s">
        <v>67</v>
      </c>
      <c r="E194" s="47" t="s">
        <v>67</v>
      </c>
      <c r="F194" s="47" t="s">
        <v>67</v>
      </c>
      <c r="G194" s="47" t="s">
        <v>67</v>
      </c>
      <c r="H194" s="47" t="s">
        <v>67</v>
      </c>
      <c r="I194" s="42" t="s">
        <v>67</v>
      </c>
      <c r="J194" s="47" t="s">
        <v>25</v>
      </c>
      <c r="K194" s="47" t="s">
        <v>25</v>
      </c>
      <c r="L194" s="42" t="s">
        <v>67</v>
      </c>
      <c r="M194" s="47" t="s">
        <v>25</v>
      </c>
      <c r="N194" s="42" t="s">
        <v>67</v>
      </c>
      <c r="O194" s="47" t="s">
        <v>25</v>
      </c>
      <c r="P194" s="47" t="s">
        <v>25</v>
      </c>
      <c r="Q194" s="47" t="s">
        <v>25</v>
      </c>
      <c r="R194" s="47" t="s">
        <v>67</v>
      </c>
      <c r="S194" s="47" t="s">
        <v>25</v>
      </c>
      <c r="T194" s="47" t="s">
        <v>210</v>
      </c>
      <c r="U194" s="47" t="s">
        <v>67</v>
      </c>
      <c r="V194" s="47" t="s">
        <v>4669</v>
      </c>
      <c r="W194" s="47" t="s">
        <v>67</v>
      </c>
      <c r="X194" s="47" t="s">
        <v>4669</v>
      </c>
      <c r="Y194" s="47" t="s">
        <v>67</v>
      </c>
      <c r="Z194" s="42" t="s">
        <v>67</v>
      </c>
      <c r="AA194" s="42" t="s">
        <v>67</v>
      </c>
      <c r="AB194" s="42" t="s">
        <v>67</v>
      </c>
      <c r="AC194" s="47" t="s">
        <v>25</v>
      </c>
      <c r="AD194" s="47" t="s">
        <v>25</v>
      </c>
      <c r="AE194" s="47" t="s">
        <v>25</v>
      </c>
      <c r="AF194" s="47" t="s">
        <v>67</v>
      </c>
      <c r="AG194" s="47" t="s">
        <v>25</v>
      </c>
      <c r="AH194" s="47" t="s">
        <v>25</v>
      </c>
      <c r="AI194" s="42" t="s">
        <v>67</v>
      </c>
      <c r="AJ194" s="47" t="s">
        <v>67</v>
      </c>
      <c r="AK194" s="47" t="s">
        <v>67</v>
      </c>
      <c r="AL194" s="47" t="s">
        <v>67</v>
      </c>
      <c r="AM194" s="47" t="s">
        <v>4590</v>
      </c>
      <c r="AN194" s="42" t="s">
        <v>67</v>
      </c>
      <c r="AO194" s="42" t="s">
        <v>67</v>
      </c>
      <c r="AP194" s="47" t="s">
        <v>4590</v>
      </c>
      <c r="AQ194" s="47" t="s">
        <v>67</v>
      </c>
      <c r="AR194" s="42" t="s">
        <v>7003</v>
      </c>
      <c r="AS194" s="42" t="s">
        <v>7003</v>
      </c>
      <c r="AT194" s="42" t="s">
        <v>7003</v>
      </c>
      <c r="AU194" s="47" t="s">
        <v>25</v>
      </c>
      <c r="AV194" s="47" t="s">
        <v>25</v>
      </c>
      <c r="AW194" s="47" t="s">
        <v>67</v>
      </c>
      <c r="AX194" s="47" t="s">
        <v>67</v>
      </c>
      <c r="AY194" s="47" t="s">
        <v>67</v>
      </c>
      <c r="AZ194" s="47" t="s">
        <v>67</v>
      </c>
      <c r="BA194" s="47" t="s">
        <v>67</v>
      </c>
      <c r="BB194" s="47" t="s">
        <v>67</v>
      </c>
      <c r="BC194" s="47" t="s">
        <v>67</v>
      </c>
      <c r="BD194" s="47" t="s">
        <v>67</v>
      </c>
      <c r="BE194" s="47" t="s">
        <v>67</v>
      </c>
      <c r="BF194" s="47" t="s">
        <v>25</v>
      </c>
      <c r="BG194" s="47" t="s">
        <v>67</v>
      </c>
      <c r="BH194" s="47" t="s">
        <v>67</v>
      </c>
      <c r="BI194" s="47" t="s">
        <v>25</v>
      </c>
      <c r="BJ194" s="47" t="s">
        <v>25</v>
      </c>
      <c r="BK194" s="47" t="s">
        <v>67</v>
      </c>
      <c r="BL194" s="47" t="s">
        <v>67</v>
      </c>
      <c r="BM194" s="47" t="s">
        <v>67</v>
      </c>
      <c r="BN194" s="47" t="s">
        <v>67</v>
      </c>
      <c r="BO194" s="47" t="s">
        <v>67</v>
      </c>
      <c r="BP194" s="47" t="s">
        <v>25</v>
      </c>
      <c r="BQ194" s="47" t="s">
        <v>25</v>
      </c>
      <c r="BR194" s="47" t="s">
        <v>67</v>
      </c>
      <c r="BS194" s="47" t="s">
        <v>67</v>
      </c>
      <c r="BT194" s="47" t="s">
        <v>25</v>
      </c>
      <c r="BU194" s="47" t="s">
        <v>25</v>
      </c>
      <c r="BV194" s="47" t="s">
        <v>67</v>
      </c>
      <c r="BW194" s="47" t="s">
        <v>67</v>
      </c>
      <c r="BX194" s="42" t="s">
        <v>67</v>
      </c>
      <c r="BY194" s="42" t="s">
        <v>67</v>
      </c>
      <c r="BZ194" s="42" t="s">
        <v>67</v>
      </c>
      <c r="CA194" s="42" t="s">
        <v>67</v>
      </c>
      <c r="CB194" s="42" t="s">
        <v>67</v>
      </c>
      <c r="CC194" s="42" t="s">
        <v>67</v>
      </c>
      <c r="CD194" s="42" t="s">
        <v>67</v>
      </c>
      <c r="CE194" s="47" t="s">
        <v>67</v>
      </c>
      <c r="CF194" s="29" t="s">
        <v>67</v>
      </c>
      <c r="CG194" s="29" t="s">
        <v>67</v>
      </c>
      <c r="CH194" s="29" t="s">
        <v>67</v>
      </c>
      <c r="CI194" s="35" t="s">
        <v>67</v>
      </c>
      <c r="CJ194" s="48" t="s">
        <v>67</v>
      </c>
      <c r="CK194" s="29" t="s">
        <v>67</v>
      </c>
      <c r="CL194" s="29" t="s">
        <v>67</v>
      </c>
      <c r="CM194" s="29" t="s">
        <v>67</v>
      </c>
      <c r="CN194" s="42" t="s">
        <v>67</v>
      </c>
      <c r="CO194" s="42" t="s">
        <v>67</v>
      </c>
      <c r="CP194" s="48" t="s">
        <v>67</v>
      </c>
      <c r="CQ194" s="48" t="s">
        <v>67</v>
      </c>
      <c r="CR194" s="48" t="s">
        <v>67</v>
      </c>
      <c r="CS194" s="29" t="s">
        <v>67</v>
      </c>
      <c r="CT194" s="29" t="s">
        <v>67</v>
      </c>
      <c r="CU194" s="29" t="s">
        <v>67</v>
      </c>
      <c r="CV194" s="29" t="s">
        <v>67</v>
      </c>
      <c r="CW194" s="29" t="s">
        <v>67</v>
      </c>
      <c r="CX194" s="29" t="s">
        <v>67</v>
      </c>
      <c r="CY194" s="29" t="s">
        <v>67</v>
      </c>
      <c r="CZ194" s="29" t="s">
        <v>67</v>
      </c>
      <c r="DA194" s="47" t="s">
        <v>67</v>
      </c>
      <c r="DB194" s="47" t="s">
        <v>67</v>
      </c>
      <c r="DC194" s="47" t="s">
        <v>67</v>
      </c>
      <c r="DD194" s="47" t="s">
        <v>67</v>
      </c>
      <c r="DE194" s="47" t="s">
        <v>67</v>
      </c>
      <c r="DF194" s="47" t="s">
        <v>67</v>
      </c>
      <c r="DG194" s="47" t="s">
        <v>67</v>
      </c>
      <c r="DH194" s="47" t="s">
        <v>67</v>
      </c>
      <c r="DI194" s="47" t="s">
        <v>67</v>
      </c>
      <c r="DJ194" s="47" t="s">
        <v>67</v>
      </c>
      <c r="DK194" s="47" t="s">
        <v>67</v>
      </c>
      <c r="DL194" s="47" t="s">
        <v>67</v>
      </c>
      <c r="DM194" s="47" t="s">
        <v>67</v>
      </c>
      <c r="DN194" s="47" t="s">
        <v>67</v>
      </c>
      <c r="DO194" s="47" t="s">
        <v>67</v>
      </c>
      <c r="DP194" s="47" t="s">
        <v>67</v>
      </c>
      <c r="DQ194" s="42" t="s">
        <v>67</v>
      </c>
      <c r="DR194" s="47" t="s">
        <v>67</v>
      </c>
      <c r="DS194" s="47" t="s">
        <v>67</v>
      </c>
      <c r="DT194" s="47" t="s">
        <v>67</v>
      </c>
      <c r="DU194" s="47" t="s">
        <v>67</v>
      </c>
      <c r="DV194" s="47" t="s">
        <v>67</v>
      </c>
      <c r="DW194" s="47" t="s">
        <v>67</v>
      </c>
      <c r="DX194" s="47" t="s">
        <v>67</v>
      </c>
      <c r="DY194" s="47" t="s">
        <v>67</v>
      </c>
      <c r="DZ194" s="47" t="s">
        <v>67</v>
      </c>
      <c r="EA194" s="47" t="s">
        <v>67</v>
      </c>
      <c r="EB194" s="47" t="s">
        <v>67</v>
      </c>
      <c r="EC194" s="47" t="s">
        <v>67</v>
      </c>
      <c r="ED194" s="47" t="s">
        <v>67</v>
      </c>
      <c r="EE194" s="47" t="s">
        <v>67</v>
      </c>
      <c r="EF194" s="47" t="s">
        <v>67</v>
      </c>
      <c r="EG194" s="47" t="s">
        <v>67</v>
      </c>
      <c r="EH194" s="42" t="s">
        <v>40</v>
      </c>
      <c r="EI194" s="42" t="s">
        <v>40</v>
      </c>
      <c r="EJ194" s="42" t="s">
        <v>40</v>
      </c>
      <c r="EK194" s="42" t="s">
        <v>40</v>
      </c>
      <c r="EL194" s="42" t="s">
        <v>40</v>
      </c>
      <c r="EM194" s="42" t="s">
        <v>40</v>
      </c>
      <c r="EN194" s="42" t="s">
        <v>40</v>
      </c>
      <c r="EO194" s="42" t="s">
        <v>40</v>
      </c>
      <c r="EP194" s="47" t="s">
        <v>67</v>
      </c>
      <c r="EQ194" s="47" t="s">
        <v>67</v>
      </c>
      <c r="ER194" s="47" t="s">
        <v>67</v>
      </c>
      <c r="ES194" s="47" t="s">
        <v>67</v>
      </c>
      <c r="ET194" s="47" t="s">
        <v>67</v>
      </c>
      <c r="EU194" s="47" t="s">
        <v>67</v>
      </c>
      <c r="EV194" s="47" t="s">
        <v>67</v>
      </c>
      <c r="EW194" s="47" t="s">
        <v>67</v>
      </c>
      <c r="EX194" s="47" t="s">
        <v>67</v>
      </c>
      <c r="EY194" s="47" t="s">
        <v>67</v>
      </c>
      <c r="EZ194" s="42" t="s">
        <v>25</v>
      </c>
      <c r="FA194" s="42" t="s">
        <v>25</v>
      </c>
      <c r="FB194" s="42" t="s">
        <v>25</v>
      </c>
      <c r="FC194" s="42" t="s">
        <v>25</v>
      </c>
      <c r="FD194" s="47" t="s">
        <v>67</v>
      </c>
      <c r="FE194" s="47" t="s">
        <v>67</v>
      </c>
      <c r="FF194" s="47" t="s">
        <v>67</v>
      </c>
      <c r="FG194" s="47" t="s">
        <v>25</v>
      </c>
      <c r="FH194" s="47" t="s">
        <v>25</v>
      </c>
      <c r="FI194" s="47" t="s">
        <v>67</v>
      </c>
      <c r="FJ194" s="42" t="s">
        <v>67</v>
      </c>
      <c r="FK194" s="42" t="s">
        <v>25</v>
      </c>
      <c r="FL194" s="47" t="s">
        <v>67</v>
      </c>
      <c r="FM194" s="47" t="s">
        <v>67</v>
      </c>
      <c r="FN194" s="47" t="s">
        <v>67</v>
      </c>
      <c r="FO194" s="47" t="s">
        <v>67</v>
      </c>
      <c r="FP194" s="47" t="s">
        <v>67</v>
      </c>
      <c r="FQ194" s="47" t="s">
        <v>67</v>
      </c>
      <c r="FR194" s="47" t="s">
        <v>67</v>
      </c>
      <c r="FS194" s="42" t="s">
        <v>25</v>
      </c>
      <c r="FT194" s="47" t="s">
        <v>67</v>
      </c>
      <c r="FU194" s="47" t="s">
        <v>67</v>
      </c>
      <c r="FV194" s="47" t="s">
        <v>67</v>
      </c>
      <c r="FW194" s="47" t="s">
        <v>25</v>
      </c>
      <c r="FX194" s="47" t="s">
        <v>25</v>
      </c>
      <c r="FY194" s="47" t="s">
        <v>25</v>
      </c>
      <c r="FZ194" s="47" t="s">
        <v>67</v>
      </c>
      <c r="GA194" s="42" t="s">
        <v>25</v>
      </c>
      <c r="GB194" s="47" t="s">
        <v>25</v>
      </c>
      <c r="GC194" s="47" t="s">
        <v>25</v>
      </c>
      <c r="GD194" s="47" t="s">
        <v>67</v>
      </c>
      <c r="GE194" s="47" t="s">
        <v>67</v>
      </c>
      <c r="GF194" s="47" t="s">
        <v>67</v>
      </c>
      <c r="GG194" s="47" t="s">
        <v>67</v>
      </c>
      <c r="GH194" s="47" t="s">
        <v>67</v>
      </c>
      <c r="GI194" s="47" t="s">
        <v>67</v>
      </c>
      <c r="GJ194" s="47" t="s">
        <v>25</v>
      </c>
      <c r="GK194" s="47" t="s">
        <v>25</v>
      </c>
      <c r="GL194" s="47" t="s">
        <v>25</v>
      </c>
      <c r="GM194" s="47" t="s">
        <v>25</v>
      </c>
      <c r="GN194" s="47" t="s">
        <v>25</v>
      </c>
      <c r="GO194" s="47" t="s">
        <v>25</v>
      </c>
      <c r="GP194" s="47" t="s">
        <v>67</v>
      </c>
      <c r="GQ194" s="42" t="s">
        <v>67</v>
      </c>
      <c r="GR194" s="47" t="s">
        <v>67</v>
      </c>
      <c r="GS194" s="47" t="s">
        <v>67</v>
      </c>
      <c r="GT194" s="47" t="s">
        <v>67</v>
      </c>
      <c r="GU194" s="47" t="s">
        <v>67</v>
      </c>
      <c r="GV194" s="47" t="s">
        <v>67</v>
      </c>
      <c r="GW194" s="47" t="s">
        <v>67</v>
      </c>
      <c r="GX194" s="47" t="s">
        <v>67</v>
      </c>
      <c r="GY194" s="47" t="s">
        <v>67</v>
      </c>
      <c r="GZ194" s="47" t="s">
        <v>67</v>
      </c>
      <c r="HA194" s="47" t="s">
        <v>67</v>
      </c>
      <c r="HB194" s="47" t="s">
        <v>67</v>
      </c>
      <c r="HC194" s="47" t="s">
        <v>67</v>
      </c>
      <c r="HD194" s="47" t="s">
        <v>67</v>
      </c>
      <c r="HE194" s="47" t="s">
        <v>67</v>
      </c>
      <c r="HF194" s="47" t="s">
        <v>67</v>
      </c>
      <c r="HG194" s="42" t="s">
        <v>67</v>
      </c>
      <c r="HH194" s="42" t="s">
        <v>67</v>
      </c>
      <c r="HI194" s="42" t="s">
        <v>25</v>
      </c>
      <c r="HJ194" s="42" t="s">
        <v>25</v>
      </c>
      <c r="HK194" s="42" t="s">
        <v>67</v>
      </c>
      <c r="HL194" s="42" t="s">
        <v>67</v>
      </c>
      <c r="HM194" s="47" t="s">
        <v>25</v>
      </c>
    </row>
    <row r="195" spans="1:252" ht="11.25" customHeight="1">
      <c r="A195" s="86" t="s">
        <v>435</v>
      </c>
      <c r="B195" s="86"/>
      <c r="C195" s="62" t="s">
        <v>5531</v>
      </c>
      <c r="D195" s="62" t="s">
        <v>5532</v>
      </c>
      <c r="E195" s="62" t="s">
        <v>6173</v>
      </c>
      <c r="F195" s="62" t="s">
        <v>6281</v>
      </c>
      <c r="G195" s="62" t="s">
        <v>6218</v>
      </c>
      <c r="H195" s="62" t="s">
        <v>5532</v>
      </c>
      <c r="I195" s="62" t="s">
        <v>6353</v>
      </c>
      <c r="J195" s="62"/>
      <c r="K195" s="62" t="s">
        <v>25</v>
      </c>
      <c r="L195" s="62" t="s">
        <v>6353</v>
      </c>
      <c r="M195" s="62" t="s">
        <v>25</v>
      </c>
      <c r="N195" s="62" t="s">
        <v>6353</v>
      </c>
      <c r="O195" s="62" t="s">
        <v>25</v>
      </c>
      <c r="P195" s="63"/>
      <c r="Q195" s="63" t="s">
        <v>672</v>
      </c>
      <c r="R195" s="63"/>
      <c r="S195" s="63" t="s">
        <v>706</v>
      </c>
      <c r="T195" s="62" t="s">
        <v>4825</v>
      </c>
      <c r="U195" s="62" t="s">
        <v>4825</v>
      </c>
      <c r="V195" s="62" t="s">
        <v>4738</v>
      </c>
      <c r="W195" s="62" t="s">
        <v>4738</v>
      </c>
      <c r="X195" s="62" t="s">
        <v>4665</v>
      </c>
      <c r="Y195" s="62" t="s">
        <v>4665</v>
      </c>
      <c r="Z195" s="63" t="s">
        <v>1732</v>
      </c>
      <c r="AA195" s="63" t="s">
        <v>1732</v>
      </c>
      <c r="AB195" s="63" t="s">
        <v>1732</v>
      </c>
      <c r="AC195" s="63" t="s">
        <v>25</v>
      </c>
      <c r="AD195" s="63" t="s">
        <v>25</v>
      </c>
      <c r="AE195" s="63" t="s">
        <v>25</v>
      </c>
      <c r="AF195" s="63" t="s">
        <v>1961</v>
      </c>
      <c r="AG195" s="63" t="s">
        <v>25</v>
      </c>
      <c r="AH195" s="63" t="s">
        <v>25</v>
      </c>
      <c r="AI195" s="200"/>
      <c r="AJ195" s="63" t="s">
        <v>3898</v>
      </c>
      <c r="AK195" s="63" t="s">
        <v>3898</v>
      </c>
      <c r="AL195" s="62" t="s">
        <v>6281</v>
      </c>
      <c r="AM195" s="112" t="s">
        <v>4590</v>
      </c>
      <c r="AN195" s="63" t="s">
        <v>5845</v>
      </c>
      <c r="AO195" s="63" t="s">
        <v>6904</v>
      </c>
      <c r="AP195" s="112" t="s">
        <v>4590</v>
      </c>
      <c r="AQ195" s="112" t="s">
        <v>5415</v>
      </c>
      <c r="AR195" s="63" t="s">
        <v>7002</v>
      </c>
      <c r="AS195" s="63"/>
      <c r="AT195" s="63"/>
      <c r="AU195" s="112" t="s">
        <v>25</v>
      </c>
      <c r="AV195" s="112" t="s">
        <v>25</v>
      </c>
      <c r="AW195" s="63" t="s">
        <v>3739</v>
      </c>
      <c r="AX195" s="63" t="s">
        <v>3739</v>
      </c>
      <c r="AY195" s="63" t="s">
        <v>1239</v>
      </c>
      <c r="AZ195" s="63" t="s">
        <v>1239</v>
      </c>
      <c r="BA195" s="63" t="s">
        <v>1239</v>
      </c>
      <c r="BB195" s="63" t="s">
        <v>1239</v>
      </c>
      <c r="BC195" s="63" t="s">
        <v>1239</v>
      </c>
      <c r="BD195" s="63" t="s">
        <v>1239</v>
      </c>
      <c r="BE195" s="62"/>
      <c r="BF195" s="62" t="s">
        <v>754</v>
      </c>
      <c r="BG195" s="63" t="s">
        <v>4268</v>
      </c>
      <c r="BH195" s="62"/>
      <c r="BI195" s="62" t="s">
        <v>776</v>
      </c>
      <c r="BJ195" s="62" t="s">
        <v>776</v>
      </c>
      <c r="BK195" s="62" t="s">
        <v>4268</v>
      </c>
      <c r="BL195" s="63" t="s">
        <v>4268</v>
      </c>
      <c r="BM195" s="63" t="s">
        <v>4268</v>
      </c>
      <c r="BN195" s="62"/>
      <c r="BO195" s="63" t="s">
        <v>4268</v>
      </c>
      <c r="BP195" s="62" t="s">
        <v>828</v>
      </c>
      <c r="BQ195" s="62" t="s">
        <v>828</v>
      </c>
      <c r="BR195" s="62" t="s">
        <v>4268</v>
      </c>
      <c r="BS195" s="63" t="s">
        <v>4268</v>
      </c>
      <c r="BT195" s="62" t="s">
        <v>885</v>
      </c>
      <c r="BU195" s="62" t="s">
        <v>885</v>
      </c>
      <c r="BV195" s="62" t="s">
        <v>4268</v>
      </c>
      <c r="BW195" s="63" t="s">
        <v>4268</v>
      </c>
      <c r="BX195" s="63" t="s">
        <v>7244</v>
      </c>
      <c r="BY195" s="63" t="s">
        <v>4038</v>
      </c>
      <c r="BZ195" s="63" t="s">
        <v>4038</v>
      </c>
      <c r="CA195" s="63" t="s">
        <v>7244</v>
      </c>
      <c r="CB195" s="63" t="s">
        <v>4038</v>
      </c>
      <c r="CC195" s="63" t="s">
        <v>7244</v>
      </c>
      <c r="CD195" s="63" t="s">
        <v>4038</v>
      </c>
      <c r="CE195" s="62"/>
      <c r="CF195" s="64" t="s">
        <v>5091</v>
      </c>
      <c r="CG195" s="64" t="s">
        <v>5091</v>
      </c>
      <c r="CH195" s="64"/>
      <c r="CI195" s="64"/>
      <c r="CJ195" s="64"/>
      <c r="CK195" s="64" t="s">
        <v>4983</v>
      </c>
      <c r="CL195" s="64" t="s">
        <v>4983</v>
      </c>
      <c r="CM195" s="64" t="s">
        <v>4983</v>
      </c>
      <c r="CN195" s="63" t="s">
        <v>8033</v>
      </c>
      <c r="CO195" s="63" t="s">
        <v>8033</v>
      </c>
      <c r="CP195" s="64" t="s">
        <v>1567</v>
      </c>
      <c r="CQ195" s="64" t="s">
        <v>1567</v>
      </c>
      <c r="CR195" s="64" t="s">
        <v>1567</v>
      </c>
      <c r="CS195" s="64"/>
      <c r="CT195" s="64" t="s">
        <v>941</v>
      </c>
      <c r="CU195" s="64" t="s">
        <v>941</v>
      </c>
      <c r="CV195" s="64" t="s">
        <v>3836</v>
      </c>
      <c r="CW195" s="65"/>
      <c r="CX195" s="64" t="s">
        <v>941</v>
      </c>
      <c r="CY195" s="64" t="s">
        <v>941</v>
      </c>
      <c r="CZ195" s="64" t="s">
        <v>3836</v>
      </c>
      <c r="DA195" s="62" t="s">
        <v>1423</v>
      </c>
      <c r="DB195" s="62"/>
      <c r="DC195" s="62" t="s">
        <v>1423</v>
      </c>
      <c r="DD195" s="62"/>
      <c r="DE195" s="62" t="s">
        <v>1423</v>
      </c>
      <c r="DF195" s="62" t="s">
        <v>1423</v>
      </c>
      <c r="DG195" s="62" t="s">
        <v>1423</v>
      </c>
      <c r="DH195" s="62" t="s">
        <v>1423</v>
      </c>
      <c r="DI195" s="62" t="s">
        <v>1808</v>
      </c>
      <c r="DJ195" s="62" t="s">
        <v>1808</v>
      </c>
      <c r="DK195" s="62" t="s">
        <v>1808</v>
      </c>
      <c r="DL195" s="62" t="s">
        <v>3507</v>
      </c>
      <c r="DM195" s="62" t="s">
        <v>2192</v>
      </c>
      <c r="DN195" s="62" t="s">
        <v>3507</v>
      </c>
      <c r="DO195" s="62" t="s">
        <v>2655</v>
      </c>
      <c r="DP195" s="62" t="s">
        <v>2655</v>
      </c>
      <c r="DQ195" s="62" t="s">
        <v>3133</v>
      </c>
      <c r="DR195" s="62"/>
      <c r="DS195" s="62"/>
      <c r="DT195" s="62"/>
      <c r="DU195" s="62"/>
      <c r="DV195" s="62" t="s">
        <v>987</v>
      </c>
      <c r="DW195" s="62" t="s">
        <v>987</v>
      </c>
      <c r="DX195" s="62" t="s">
        <v>987</v>
      </c>
      <c r="DY195" s="62" t="s">
        <v>987</v>
      </c>
      <c r="DZ195" s="62" t="s">
        <v>987</v>
      </c>
      <c r="EA195" s="62" t="s">
        <v>987</v>
      </c>
      <c r="EB195" s="62" t="s">
        <v>987</v>
      </c>
      <c r="EC195" s="62" t="s">
        <v>987</v>
      </c>
      <c r="ED195" s="62" t="s">
        <v>987</v>
      </c>
      <c r="EE195" s="62" t="s">
        <v>987</v>
      </c>
      <c r="EF195" s="62" t="s">
        <v>987</v>
      </c>
      <c r="EG195" s="62" t="s">
        <v>987</v>
      </c>
      <c r="EH195" s="62" t="s">
        <v>6052</v>
      </c>
      <c r="EI195" s="62" t="s">
        <v>6052</v>
      </c>
      <c r="EJ195" s="62" t="s">
        <v>6052</v>
      </c>
      <c r="EK195" s="62" t="s">
        <v>6052</v>
      </c>
      <c r="EL195" s="62" t="s">
        <v>6052</v>
      </c>
      <c r="EM195" s="62" t="s">
        <v>6052</v>
      </c>
      <c r="EN195" s="62" t="s">
        <v>6052</v>
      </c>
      <c r="EO195" s="62" t="s">
        <v>6052</v>
      </c>
      <c r="EP195" s="66" t="s">
        <v>8152</v>
      </c>
      <c r="EQ195" s="66" t="s">
        <v>2250</v>
      </c>
      <c r="ER195" s="66" t="s">
        <v>8152</v>
      </c>
      <c r="ES195" s="66" t="s">
        <v>2250</v>
      </c>
      <c r="ET195" s="66" t="s">
        <v>2250</v>
      </c>
      <c r="EU195" s="66" t="s">
        <v>2250</v>
      </c>
      <c r="EV195" s="66" t="s">
        <v>4376</v>
      </c>
      <c r="EW195" s="66" t="s">
        <v>4376</v>
      </c>
      <c r="EX195" s="66" t="s">
        <v>4376</v>
      </c>
      <c r="EY195" s="66" t="s">
        <v>4376</v>
      </c>
      <c r="EZ195" s="62" t="s">
        <v>587</v>
      </c>
      <c r="FA195" s="62" t="s">
        <v>587</v>
      </c>
      <c r="FB195" s="62" t="s">
        <v>3690</v>
      </c>
      <c r="FC195" s="62" t="s">
        <v>3690</v>
      </c>
      <c r="FD195" s="66" t="s">
        <v>2446</v>
      </c>
      <c r="FE195" s="66" t="s">
        <v>2446</v>
      </c>
      <c r="FF195" s="66" t="s">
        <v>2446</v>
      </c>
      <c r="FG195" s="63" t="s">
        <v>25</v>
      </c>
      <c r="FH195" s="62"/>
      <c r="FI195" s="63" t="s">
        <v>3626</v>
      </c>
      <c r="FJ195" s="62" t="s">
        <v>438</v>
      </c>
      <c r="FK195" s="62" t="s">
        <v>25</v>
      </c>
      <c r="FL195" s="63"/>
      <c r="FM195" s="63" t="s">
        <v>2495</v>
      </c>
      <c r="FN195" s="63" t="s">
        <v>2495</v>
      </c>
      <c r="FO195" s="63" t="s">
        <v>2495</v>
      </c>
      <c r="FP195" s="63" t="s">
        <v>2495</v>
      </c>
      <c r="FQ195" s="63" t="s">
        <v>2495</v>
      </c>
      <c r="FR195" s="63" t="s">
        <v>2495</v>
      </c>
      <c r="FS195" s="62" t="s">
        <v>25</v>
      </c>
      <c r="FT195" s="63" t="s">
        <v>2624</v>
      </c>
      <c r="FU195" s="63" t="s">
        <v>2648</v>
      </c>
      <c r="FV195" s="63" t="s">
        <v>2624</v>
      </c>
      <c r="FW195" s="62"/>
      <c r="FX195" s="62" t="s">
        <v>25</v>
      </c>
      <c r="FY195" s="62" t="s">
        <v>25</v>
      </c>
      <c r="FZ195" s="62" t="s">
        <v>2709</v>
      </c>
      <c r="GA195" s="62" t="s">
        <v>25</v>
      </c>
      <c r="GB195" s="62" t="s">
        <v>25</v>
      </c>
      <c r="GC195" s="62" t="s">
        <v>25</v>
      </c>
      <c r="GD195" s="62" t="s">
        <v>2844</v>
      </c>
      <c r="GE195" s="62" t="s">
        <v>2844</v>
      </c>
      <c r="GF195" s="62" t="s">
        <v>2844</v>
      </c>
      <c r="GG195" s="62" t="s">
        <v>2844</v>
      </c>
      <c r="GH195" s="62" t="s">
        <v>5182</v>
      </c>
      <c r="GI195" s="62" t="s">
        <v>5182</v>
      </c>
      <c r="GJ195" s="62"/>
      <c r="GK195" s="62"/>
      <c r="GL195" s="62" t="s">
        <v>25</v>
      </c>
      <c r="GM195" s="62" t="s">
        <v>25</v>
      </c>
      <c r="GN195" s="62" t="s">
        <v>25</v>
      </c>
      <c r="GO195" s="62"/>
      <c r="GP195" s="62" t="s">
        <v>1653</v>
      </c>
      <c r="GQ195" s="62" t="s">
        <v>1281</v>
      </c>
      <c r="GR195" s="62"/>
      <c r="GS195" s="62"/>
      <c r="GT195" s="62" t="s">
        <v>1148</v>
      </c>
      <c r="GU195" s="62" t="s">
        <v>1148</v>
      </c>
      <c r="GV195" s="62" t="s">
        <v>1148</v>
      </c>
      <c r="GW195" s="62" t="s">
        <v>1148</v>
      </c>
      <c r="GX195" s="62" t="s">
        <v>3424</v>
      </c>
      <c r="GY195" s="62" t="s">
        <v>3424</v>
      </c>
      <c r="GZ195" s="62" t="s">
        <v>5642</v>
      </c>
      <c r="HA195" s="67"/>
      <c r="HB195" s="67"/>
      <c r="HC195" s="62" t="s">
        <v>3015</v>
      </c>
      <c r="HD195" s="62" t="s">
        <v>3015</v>
      </c>
      <c r="HE195" s="62" t="s">
        <v>3015</v>
      </c>
      <c r="HF195" s="62" t="s">
        <v>3015</v>
      </c>
      <c r="HG195" s="62" t="s">
        <v>5918</v>
      </c>
      <c r="HH195" s="62" t="s">
        <v>5918</v>
      </c>
      <c r="HI195" s="62" t="s">
        <v>25</v>
      </c>
      <c r="HJ195" s="62" t="s">
        <v>25</v>
      </c>
      <c r="HK195" s="62" t="s">
        <v>510</v>
      </c>
      <c r="HL195" s="62" t="s">
        <v>510</v>
      </c>
      <c r="HM195" s="62" t="s">
        <v>25</v>
      </c>
    </row>
    <row r="196" spans="1:252" s="30" customFormat="1" ht="22.5" customHeight="1">
      <c r="A196" s="9" t="s">
        <v>1873</v>
      </c>
      <c r="B196" s="9"/>
      <c r="C196" s="47" t="s">
        <v>4213</v>
      </c>
      <c r="D196" s="47" t="s">
        <v>4213</v>
      </c>
      <c r="E196" s="42" t="s">
        <v>7831</v>
      </c>
      <c r="F196" s="42" t="s">
        <v>6808</v>
      </c>
      <c r="G196" s="42" t="s">
        <v>7831</v>
      </c>
      <c r="H196" s="47" t="s">
        <v>4213</v>
      </c>
      <c r="I196" s="42" t="s">
        <v>6351</v>
      </c>
      <c r="J196" s="127"/>
      <c r="K196" s="42" t="s">
        <v>210</v>
      </c>
      <c r="L196" s="42" t="s">
        <v>6351</v>
      </c>
      <c r="M196" s="42" t="s">
        <v>210</v>
      </c>
      <c r="N196" s="42" t="s">
        <v>6351</v>
      </c>
      <c r="O196" s="42" t="s">
        <v>210</v>
      </c>
      <c r="P196" s="116"/>
      <c r="Q196" s="47" t="s">
        <v>210</v>
      </c>
      <c r="R196" s="127"/>
      <c r="S196" s="42" t="s">
        <v>931</v>
      </c>
      <c r="T196" s="42" t="s">
        <v>210</v>
      </c>
      <c r="U196" s="42" t="s">
        <v>6351</v>
      </c>
      <c r="V196" s="42" t="s">
        <v>931</v>
      </c>
      <c r="W196" s="42" t="s">
        <v>6430</v>
      </c>
      <c r="X196" s="42" t="s">
        <v>931</v>
      </c>
      <c r="Y196" s="42" t="s">
        <v>6430</v>
      </c>
      <c r="Z196" s="127"/>
      <c r="AA196" s="127"/>
      <c r="AB196" s="127"/>
      <c r="AC196" s="47" t="s">
        <v>2292</v>
      </c>
      <c r="AD196" s="47" t="s">
        <v>2292</v>
      </c>
      <c r="AE196" s="47" t="s">
        <v>2292</v>
      </c>
      <c r="AF196" s="42" t="s">
        <v>210</v>
      </c>
      <c r="AG196" s="42" t="s">
        <v>931</v>
      </c>
      <c r="AH196" s="42" t="s">
        <v>931</v>
      </c>
      <c r="AI196" s="42" t="s">
        <v>67</v>
      </c>
      <c r="AJ196" s="42" t="s">
        <v>6817</v>
      </c>
      <c r="AK196" s="42" t="s">
        <v>931</v>
      </c>
      <c r="AL196" s="42" t="s">
        <v>6808</v>
      </c>
      <c r="AM196" s="42" t="s">
        <v>5281</v>
      </c>
      <c r="AN196" s="42" t="s">
        <v>5846</v>
      </c>
      <c r="AO196" s="42" t="s">
        <v>67</v>
      </c>
      <c r="AP196" s="42" t="s">
        <v>67</v>
      </c>
      <c r="AQ196" s="42" t="s">
        <v>5412</v>
      </c>
      <c r="AR196" s="42" t="s">
        <v>6753</v>
      </c>
      <c r="AS196" s="42" t="s">
        <v>6753</v>
      </c>
      <c r="AT196" s="42" t="s">
        <v>6753</v>
      </c>
      <c r="AU196" s="42" t="s">
        <v>210</v>
      </c>
      <c r="AV196" s="42" t="s">
        <v>210</v>
      </c>
      <c r="AW196" s="42" t="s">
        <v>7075</v>
      </c>
      <c r="AX196" s="42" t="s">
        <v>7075</v>
      </c>
      <c r="AY196" s="42" t="s">
        <v>2019</v>
      </c>
      <c r="AZ196" s="42" t="s">
        <v>2019</v>
      </c>
      <c r="BA196" s="42" t="s">
        <v>2019</v>
      </c>
      <c r="BB196" s="42" t="s">
        <v>2019</v>
      </c>
      <c r="BC196" s="42" t="s">
        <v>2019</v>
      </c>
      <c r="BD196" s="42" t="s">
        <v>2019</v>
      </c>
      <c r="BE196" s="127"/>
      <c r="BF196" s="42" t="s">
        <v>931</v>
      </c>
      <c r="BG196" s="42" t="s">
        <v>7245</v>
      </c>
      <c r="BH196" s="127"/>
      <c r="BI196" s="42" t="s">
        <v>931</v>
      </c>
      <c r="BJ196" s="42" t="s">
        <v>931</v>
      </c>
      <c r="BK196" s="42" t="s">
        <v>931</v>
      </c>
      <c r="BL196" s="42" t="s">
        <v>931</v>
      </c>
      <c r="BM196" s="42" t="s">
        <v>7245</v>
      </c>
      <c r="BN196" s="127"/>
      <c r="BO196" s="42" t="s">
        <v>7245</v>
      </c>
      <c r="BP196" s="42" t="s">
        <v>931</v>
      </c>
      <c r="BQ196" s="42" t="s">
        <v>931</v>
      </c>
      <c r="BR196" s="42" t="s">
        <v>931</v>
      </c>
      <c r="BS196" s="42" t="s">
        <v>931</v>
      </c>
      <c r="BT196" s="42" t="s">
        <v>931</v>
      </c>
      <c r="BU196" s="42" t="s">
        <v>931</v>
      </c>
      <c r="BV196" s="42" t="s">
        <v>931</v>
      </c>
      <c r="BW196" s="42" t="s">
        <v>931</v>
      </c>
      <c r="BX196" s="42" t="s">
        <v>7240</v>
      </c>
      <c r="BY196" s="42" t="s">
        <v>40</v>
      </c>
      <c r="BZ196" s="42" t="s">
        <v>40</v>
      </c>
      <c r="CA196" s="42" t="s">
        <v>7240</v>
      </c>
      <c r="CB196" s="42" t="s">
        <v>40</v>
      </c>
      <c r="CC196" s="42" t="s">
        <v>6759</v>
      </c>
      <c r="CD196" s="47" t="s">
        <v>210</v>
      </c>
      <c r="CE196" s="127"/>
      <c r="CF196" s="42" t="s">
        <v>931</v>
      </c>
      <c r="CG196" s="42" t="s">
        <v>931</v>
      </c>
      <c r="CH196" s="133"/>
      <c r="CI196" s="129"/>
      <c r="CJ196" s="129"/>
      <c r="CK196" s="42" t="s">
        <v>931</v>
      </c>
      <c r="CL196" s="42" t="s">
        <v>931</v>
      </c>
      <c r="CM196" s="42" t="s">
        <v>931</v>
      </c>
      <c r="CN196" s="42" t="s">
        <v>8035</v>
      </c>
      <c r="CO196" s="42" t="s">
        <v>8035</v>
      </c>
      <c r="CP196" s="42" t="s">
        <v>2110</v>
      </c>
      <c r="CQ196" s="42" t="s">
        <v>2110</v>
      </c>
      <c r="CR196" s="42" t="s">
        <v>2110</v>
      </c>
      <c r="CS196" s="133"/>
      <c r="CT196" s="42" t="s">
        <v>210</v>
      </c>
      <c r="CU196" s="42" t="s">
        <v>210</v>
      </c>
      <c r="CV196" s="42" t="s">
        <v>40</v>
      </c>
      <c r="CW196" s="129"/>
      <c r="CX196" s="42" t="s">
        <v>210</v>
      </c>
      <c r="CY196" s="42" t="s">
        <v>210</v>
      </c>
      <c r="CZ196" s="42" t="s">
        <v>40</v>
      </c>
      <c r="DA196" s="42" t="s">
        <v>40</v>
      </c>
      <c r="DB196" s="127"/>
      <c r="DC196" s="42" t="s">
        <v>40</v>
      </c>
      <c r="DD196" s="127"/>
      <c r="DE196" s="42" t="s">
        <v>40</v>
      </c>
      <c r="DF196" s="42" t="s">
        <v>40</v>
      </c>
      <c r="DG196" s="42" t="s">
        <v>40</v>
      </c>
      <c r="DH196" s="42" t="s">
        <v>40</v>
      </c>
      <c r="DI196" s="127"/>
      <c r="DJ196" s="127"/>
      <c r="DK196" s="127"/>
      <c r="DL196" s="42" t="s">
        <v>2110</v>
      </c>
      <c r="DM196" s="42" t="s">
        <v>210</v>
      </c>
      <c r="DN196" s="42" t="s">
        <v>2110</v>
      </c>
      <c r="DO196" s="42" t="s">
        <v>40</v>
      </c>
      <c r="DP196" s="42" t="s">
        <v>40</v>
      </c>
      <c r="DQ196" s="43" t="s">
        <v>40</v>
      </c>
      <c r="DR196" s="127"/>
      <c r="DS196" s="127"/>
      <c r="DT196" s="127"/>
      <c r="DU196" s="127"/>
      <c r="DV196" s="42" t="s">
        <v>40</v>
      </c>
      <c r="DW196" s="42" t="s">
        <v>40</v>
      </c>
      <c r="DX196" s="42" t="s">
        <v>40</v>
      </c>
      <c r="DY196" s="42" t="s">
        <v>40</v>
      </c>
      <c r="DZ196" s="42" t="s">
        <v>40</v>
      </c>
      <c r="EA196" s="42" t="s">
        <v>40</v>
      </c>
      <c r="EB196" s="42" t="s">
        <v>40</v>
      </c>
      <c r="EC196" s="42" t="s">
        <v>40</v>
      </c>
      <c r="ED196" s="42" t="s">
        <v>40</v>
      </c>
      <c r="EE196" s="42" t="s">
        <v>40</v>
      </c>
      <c r="EF196" s="42" t="s">
        <v>40</v>
      </c>
      <c r="EG196" s="42" t="s">
        <v>40</v>
      </c>
      <c r="EH196" s="42" t="s">
        <v>40</v>
      </c>
      <c r="EI196" s="42" t="s">
        <v>40</v>
      </c>
      <c r="EJ196" s="42" t="s">
        <v>40</v>
      </c>
      <c r="EK196" s="42" t="s">
        <v>40</v>
      </c>
      <c r="EL196" s="42" t="s">
        <v>40</v>
      </c>
      <c r="EM196" s="42" t="s">
        <v>40</v>
      </c>
      <c r="EN196" s="42" t="s">
        <v>40</v>
      </c>
      <c r="EO196" s="42" t="s">
        <v>40</v>
      </c>
      <c r="EP196" s="42" t="s">
        <v>8150</v>
      </c>
      <c r="EQ196" s="42" t="s">
        <v>210</v>
      </c>
      <c r="ER196" s="42" t="s">
        <v>8150</v>
      </c>
      <c r="ES196" s="42" t="s">
        <v>210</v>
      </c>
      <c r="ET196" s="42" t="s">
        <v>210</v>
      </c>
      <c r="EU196" s="42" t="s">
        <v>210</v>
      </c>
      <c r="EV196" s="42" t="s">
        <v>210</v>
      </c>
      <c r="EW196" s="42" t="s">
        <v>210</v>
      </c>
      <c r="EX196" s="42" t="s">
        <v>210</v>
      </c>
      <c r="EY196" s="42" t="s">
        <v>210</v>
      </c>
      <c r="EZ196" s="42" t="s">
        <v>931</v>
      </c>
      <c r="FA196" s="42" t="s">
        <v>210</v>
      </c>
      <c r="FB196" s="42" t="s">
        <v>931</v>
      </c>
      <c r="FC196" s="42" t="s">
        <v>210</v>
      </c>
      <c r="FD196" s="42" t="s">
        <v>40</v>
      </c>
      <c r="FE196" s="42" t="s">
        <v>40</v>
      </c>
      <c r="FF196" s="42" t="s">
        <v>40</v>
      </c>
      <c r="FG196" s="42" t="s">
        <v>210</v>
      </c>
      <c r="FH196" s="115"/>
      <c r="FI196" s="42" t="s">
        <v>210</v>
      </c>
      <c r="FJ196" s="127"/>
      <c r="FK196" s="108" t="s">
        <v>2540</v>
      </c>
      <c r="FL196" s="127"/>
      <c r="FM196" s="42" t="s">
        <v>2497</v>
      </c>
      <c r="FN196" s="42" t="s">
        <v>2497</v>
      </c>
      <c r="FO196" s="42" t="s">
        <v>7756</v>
      </c>
      <c r="FP196" s="42" t="s">
        <v>7756</v>
      </c>
      <c r="FQ196" s="42" t="s">
        <v>7756</v>
      </c>
      <c r="FR196" s="42" t="s">
        <v>7756</v>
      </c>
      <c r="FS196" s="47" t="s">
        <v>40</v>
      </c>
      <c r="FT196" s="47" t="s">
        <v>40</v>
      </c>
      <c r="FU196" s="47" t="s">
        <v>40</v>
      </c>
      <c r="FV196" s="47" t="s">
        <v>40</v>
      </c>
      <c r="FW196" s="127"/>
      <c r="FX196" s="47" t="s">
        <v>931</v>
      </c>
      <c r="FY196" s="47" t="s">
        <v>931</v>
      </c>
      <c r="FZ196" s="42" t="s">
        <v>40</v>
      </c>
      <c r="GA196" s="127"/>
      <c r="GB196" s="42" t="s">
        <v>931</v>
      </c>
      <c r="GC196" s="42" t="s">
        <v>931</v>
      </c>
      <c r="GD196" s="42" t="s">
        <v>210</v>
      </c>
      <c r="GE196" s="42" t="s">
        <v>210</v>
      </c>
      <c r="GF196" s="42" t="s">
        <v>210</v>
      </c>
      <c r="GG196" s="42" t="s">
        <v>210</v>
      </c>
      <c r="GH196" s="42" t="s">
        <v>210</v>
      </c>
      <c r="GI196" s="42" t="s">
        <v>210</v>
      </c>
      <c r="GJ196" s="127"/>
      <c r="GK196" s="127"/>
      <c r="GL196" s="42" t="s">
        <v>40</v>
      </c>
      <c r="GM196" s="42" t="s">
        <v>210</v>
      </c>
      <c r="GN196" s="42" t="s">
        <v>40</v>
      </c>
      <c r="GO196" s="127"/>
      <c r="GP196" s="42" t="s">
        <v>210</v>
      </c>
      <c r="GQ196" s="42" t="s">
        <v>210</v>
      </c>
      <c r="GR196" s="127"/>
      <c r="GS196" s="127"/>
      <c r="GT196" s="42" t="s">
        <v>40</v>
      </c>
      <c r="GU196" s="42" t="s">
        <v>40</v>
      </c>
      <c r="GV196" s="42" t="s">
        <v>210</v>
      </c>
      <c r="GW196" s="42" t="s">
        <v>40</v>
      </c>
      <c r="GX196" s="42" t="s">
        <v>40</v>
      </c>
      <c r="GY196" s="42" t="s">
        <v>40</v>
      </c>
      <c r="GZ196" s="42" t="s">
        <v>67</v>
      </c>
      <c r="HA196" s="127"/>
      <c r="HB196" s="127"/>
      <c r="HC196" s="42" t="s">
        <v>40</v>
      </c>
      <c r="HD196" s="42" t="s">
        <v>40</v>
      </c>
      <c r="HE196" s="42" t="s">
        <v>40</v>
      </c>
      <c r="HF196" s="42" t="s">
        <v>40</v>
      </c>
      <c r="HG196" s="42" t="s">
        <v>7820</v>
      </c>
      <c r="HH196" s="42" t="s">
        <v>7820</v>
      </c>
      <c r="HI196" s="42" t="s">
        <v>931</v>
      </c>
      <c r="HJ196" s="42" t="s">
        <v>931</v>
      </c>
      <c r="HK196" s="116"/>
      <c r="HL196" s="47" t="s">
        <v>931</v>
      </c>
      <c r="HM196" s="42" t="s">
        <v>3262</v>
      </c>
    </row>
    <row r="197" spans="1:252" ht="11.25" customHeight="1">
      <c r="A197" s="86" t="s">
        <v>435</v>
      </c>
      <c r="B197" s="86"/>
      <c r="C197" s="62" t="s">
        <v>5533</v>
      </c>
      <c r="D197" s="62" t="s">
        <v>5533</v>
      </c>
      <c r="E197" s="62" t="s">
        <v>6169</v>
      </c>
      <c r="F197" s="62" t="s">
        <v>6169</v>
      </c>
      <c r="G197" s="62" t="s">
        <v>6169</v>
      </c>
      <c r="H197" s="62" t="s">
        <v>5533</v>
      </c>
      <c r="I197" s="62" t="s">
        <v>6353</v>
      </c>
      <c r="J197" s="62"/>
      <c r="K197" s="62" t="s">
        <v>1897</v>
      </c>
      <c r="L197" s="62" t="s">
        <v>6353</v>
      </c>
      <c r="M197" s="62" t="s">
        <v>1897</v>
      </c>
      <c r="N197" s="62" t="s">
        <v>6353</v>
      </c>
      <c r="O197" s="62" t="s">
        <v>1897</v>
      </c>
      <c r="P197" s="63"/>
      <c r="Q197" s="63" t="s">
        <v>1919</v>
      </c>
      <c r="R197" s="63"/>
      <c r="S197" s="63" t="s">
        <v>1927</v>
      </c>
      <c r="T197" s="62" t="s">
        <v>4826</v>
      </c>
      <c r="U197" s="62" t="s">
        <v>4826</v>
      </c>
      <c r="V197" s="62" t="s">
        <v>4738</v>
      </c>
      <c r="W197" s="62" t="s">
        <v>4738</v>
      </c>
      <c r="X197" s="62" t="s">
        <v>4665</v>
      </c>
      <c r="Y197" s="62" t="s">
        <v>4665</v>
      </c>
      <c r="Z197" s="63"/>
      <c r="AA197" s="63"/>
      <c r="AB197" s="63"/>
      <c r="AC197" s="63" t="s">
        <v>2312</v>
      </c>
      <c r="AD197" s="63" t="s">
        <v>2312</v>
      </c>
      <c r="AE197" s="63" t="s">
        <v>2312</v>
      </c>
      <c r="AF197" s="63" t="s">
        <v>1960</v>
      </c>
      <c r="AG197" s="63" t="s">
        <v>2008</v>
      </c>
      <c r="AH197" s="63" t="s">
        <v>2009</v>
      </c>
      <c r="AI197" s="200"/>
      <c r="AJ197" s="63" t="s">
        <v>3896</v>
      </c>
      <c r="AK197" s="63" t="s">
        <v>3896</v>
      </c>
      <c r="AL197" s="62" t="s">
        <v>6169</v>
      </c>
      <c r="AM197" s="63" t="s">
        <v>5280</v>
      </c>
      <c r="AN197" s="63" t="s">
        <v>5845</v>
      </c>
      <c r="AO197" s="63" t="s">
        <v>6902</v>
      </c>
      <c r="AP197" s="63" t="s">
        <v>5280</v>
      </c>
      <c r="AQ197" s="63" t="s">
        <v>5416</v>
      </c>
      <c r="AR197" s="63" t="s">
        <v>7000</v>
      </c>
      <c r="AS197" s="63"/>
      <c r="AT197" s="63"/>
      <c r="AU197" s="63" t="s">
        <v>3342</v>
      </c>
      <c r="AV197" s="63" t="s">
        <v>3342</v>
      </c>
      <c r="AW197" s="63" t="s">
        <v>7074</v>
      </c>
      <c r="AX197" s="63" t="s">
        <v>7074</v>
      </c>
      <c r="AY197" s="63" t="s">
        <v>2021</v>
      </c>
      <c r="AZ197" s="63" t="s">
        <v>2021</v>
      </c>
      <c r="BA197" s="63" t="s">
        <v>2021</v>
      </c>
      <c r="BB197" s="63" t="s">
        <v>2021</v>
      </c>
      <c r="BC197" s="63" t="s">
        <v>2021</v>
      </c>
      <c r="BD197" s="63" t="s">
        <v>2021</v>
      </c>
      <c r="BE197" s="62"/>
      <c r="BF197" s="62" t="s">
        <v>754</v>
      </c>
      <c r="BG197" s="63" t="s">
        <v>7115</v>
      </c>
      <c r="BH197" s="62"/>
      <c r="BI197" s="62" t="s">
        <v>776</v>
      </c>
      <c r="BJ197" s="62" t="s">
        <v>776</v>
      </c>
      <c r="BK197" s="62" t="s">
        <v>4256</v>
      </c>
      <c r="BL197" s="63" t="s">
        <v>4256</v>
      </c>
      <c r="BM197" s="63" t="s">
        <v>7115</v>
      </c>
      <c r="BN197" s="62"/>
      <c r="BO197" s="63" t="s">
        <v>7115</v>
      </c>
      <c r="BP197" s="62" t="s">
        <v>828</v>
      </c>
      <c r="BQ197" s="62" t="s">
        <v>828</v>
      </c>
      <c r="BR197" s="62" t="s">
        <v>4256</v>
      </c>
      <c r="BS197" s="63" t="s">
        <v>4256</v>
      </c>
      <c r="BT197" s="62" t="s">
        <v>885</v>
      </c>
      <c r="BU197" s="62" t="s">
        <v>885</v>
      </c>
      <c r="BV197" s="62" t="s">
        <v>4256</v>
      </c>
      <c r="BW197" s="63" t="s">
        <v>4256</v>
      </c>
      <c r="BX197" s="63" t="s">
        <v>7242</v>
      </c>
      <c r="BY197" s="63" t="s">
        <v>4037</v>
      </c>
      <c r="BZ197" s="63" t="s">
        <v>4037</v>
      </c>
      <c r="CA197" s="63" t="s">
        <v>7242</v>
      </c>
      <c r="CB197" s="63" t="s">
        <v>4037</v>
      </c>
      <c r="CC197" s="63" t="s">
        <v>7242</v>
      </c>
      <c r="CD197" s="63" t="s">
        <v>4037</v>
      </c>
      <c r="CE197" s="62"/>
      <c r="CF197" s="64" t="s">
        <v>5092</v>
      </c>
      <c r="CG197" s="64" t="s">
        <v>5092</v>
      </c>
      <c r="CH197" s="64"/>
      <c r="CI197" s="64"/>
      <c r="CJ197" s="64"/>
      <c r="CK197" s="64" t="s">
        <v>4982</v>
      </c>
      <c r="CL197" s="64" t="s">
        <v>4982</v>
      </c>
      <c r="CM197" s="64" t="s">
        <v>4982</v>
      </c>
      <c r="CN197" s="63" t="s">
        <v>8034</v>
      </c>
      <c r="CO197" s="63" t="s">
        <v>8034</v>
      </c>
      <c r="CP197" s="64" t="s">
        <v>2109</v>
      </c>
      <c r="CQ197" s="64" t="s">
        <v>2109</v>
      </c>
      <c r="CR197" s="64" t="s">
        <v>2109</v>
      </c>
      <c r="CS197" s="64"/>
      <c r="CT197" s="64" t="s">
        <v>2123</v>
      </c>
      <c r="CU197" s="64" t="s">
        <v>2125</v>
      </c>
      <c r="CV197" s="64" t="s">
        <v>3849</v>
      </c>
      <c r="CW197" s="65"/>
      <c r="CX197" s="64" t="s">
        <v>2123</v>
      </c>
      <c r="CY197" s="64" t="s">
        <v>2125</v>
      </c>
      <c r="CZ197" s="64" t="s">
        <v>3849</v>
      </c>
      <c r="DA197" s="62" t="s">
        <v>2154</v>
      </c>
      <c r="DB197" s="62"/>
      <c r="DC197" s="62" t="s">
        <v>2154</v>
      </c>
      <c r="DD197" s="62"/>
      <c r="DE197" s="62" t="s">
        <v>2154</v>
      </c>
      <c r="DF197" s="62" t="s">
        <v>2154</v>
      </c>
      <c r="DG197" s="62" t="s">
        <v>2154</v>
      </c>
      <c r="DH197" s="62" t="s">
        <v>2154</v>
      </c>
      <c r="DI197" s="62"/>
      <c r="DJ197" s="62"/>
      <c r="DK197" s="62"/>
      <c r="DL197" s="62" t="s">
        <v>3520</v>
      </c>
      <c r="DM197" s="62" t="s">
        <v>2192</v>
      </c>
      <c r="DN197" s="62" t="s">
        <v>3520</v>
      </c>
      <c r="DO197" s="62" t="s">
        <v>3750</v>
      </c>
      <c r="DP197" s="62" t="s">
        <v>3750</v>
      </c>
      <c r="DQ197" s="62" t="s">
        <v>3130</v>
      </c>
      <c r="DR197" s="62"/>
      <c r="DS197" s="62"/>
      <c r="DT197" s="62"/>
      <c r="DU197" s="62"/>
      <c r="DV197" s="62" t="s">
        <v>986</v>
      </c>
      <c r="DW197" s="62" t="s">
        <v>986</v>
      </c>
      <c r="DX197" s="62" t="s">
        <v>986</v>
      </c>
      <c r="DY197" s="62" t="s">
        <v>986</v>
      </c>
      <c r="DZ197" s="62" t="s">
        <v>986</v>
      </c>
      <c r="EA197" s="62" t="s">
        <v>986</v>
      </c>
      <c r="EB197" s="62" t="s">
        <v>986</v>
      </c>
      <c r="EC197" s="62" t="s">
        <v>986</v>
      </c>
      <c r="ED197" s="62" t="s">
        <v>986</v>
      </c>
      <c r="EE197" s="62" t="s">
        <v>986</v>
      </c>
      <c r="EF197" s="62" t="s">
        <v>986</v>
      </c>
      <c r="EG197" s="62" t="s">
        <v>986</v>
      </c>
      <c r="EH197" s="62" t="s">
        <v>6050</v>
      </c>
      <c r="EI197" s="62" t="s">
        <v>6050</v>
      </c>
      <c r="EJ197" s="62" t="s">
        <v>6050</v>
      </c>
      <c r="EK197" s="62" t="s">
        <v>6050</v>
      </c>
      <c r="EL197" s="62" t="s">
        <v>6050</v>
      </c>
      <c r="EM197" s="62" t="s">
        <v>6050</v>
      </c>
      <c r="EN197" s="62" t="s">
        <v>6050</v>
      </c>
      <c r="EO197" s="62" t="s">
        <v>6050</v>
      </c>
      <c r="EP197" s="66" t="s">
        <v>8151</v>
      </c>
      <c r="EQ197" s="66" t="s">
        <v>2246</v>
      </c>
      <c r="ER197" s="66" t="s">
        <v>8151</v>
      </c>
      <c r="ES197" s="66" t="s">
        <v>2246</v>
      </c>
      <c r="ET197" s="66" t="s">
        <v>3380</v>
      </c>
      <c r="EU197" s="66" t="s">
        <v>3380</v>
      </c>
      <c r="EV197" s="66" t="s">
        <v>4374</v>
      </c>
      <c r="EW197" s="66" t="s">
        <v>4374</v>
      </c>
      <c r="EX197" s="66" t="s">
        <v>4374</v>
      </c>
      <c r="EY197" s="66" t="s">
        <v>4374</v>
      </c>
      <c r="EZ197" s="62" t="s">
        <v>574</v>
      </c>
      <c r="FA197" s="62" t="s">
        <v>587</v>
      </c>
      <c r="FB197" s="62" t="s">
        <v>3688</v>
      </c>
      <c r="FC197" s="62" t="s">
        <v>3690</v>
      </c>
      <c r="FD197" s="66" t="s">
        <v>2433</v>
      </c>
      <c r="FE197" s="66" t="s">
        <v>2433</v>
      </c>
      <c r="FF197" s="66" t="s">
        <v>2433</v>
      </c>
      <c r="FG197" s="63" t="s">
        <v>3585</v>
      </c>
      <c r="FH197" s="62"/>
      <c r="FI197" s="63" t="s">
        <v>3585</v>
      </c>
      <c r="FJ197" s="62"/>
      <c r="FK197" s="62" t="s">
        <v>2538</v>
      </c>
      <c r="FL197" s="63"/>
      <c r="FM197" s="63" t="s">
        <v>2494</v>
      </c>
      <c r="FN197" s="63" t="s">
        <v>2493</v>
      </c>
      <c r="FO197" s="63" t="s">
        <v>7761</v>
      </c>
      <c r="FP197" s="63" t="s">
        <v>2493</v>
      </c>
      <c r="FQ197" s="63" t="s">
        <v>7761</v>
      </c>
      <c r="FR197" s="63" t="s">
        <v>2493</v>
      </c>
      <c r="FS197" s="63" t="s">
        <v>3981</v>
      </c>
      <c r="FT197" s="63" t="s">
        <v>2620</v>
      </c>
      <c r="FU197" s="63" t="s">
        <v>2620</v>
      </c>
      <c r="FV197" s="63" t="s">
        <v>2620</v>
      </c>
      <c r="FW197" s="62"/>
      <c r="FX197" s="62" t="s">
        <v>1499</v>
      </c>
      <c r="FY197" s="62" t="s">
        <v>1499</v>
      </c>
      <c r="FZ197" s="62" t="s">
        <v>2758</v>
      </c>
      <c r="GA197" s="62"/>
      <c r="GB197" s="62" t="s">
        <v>1732</v>
      </c>
      <c r="GC197" s="62" t="s">
        <v>1732</v>
      </c>
      <c r="GD197" s="62" t="s">
        <v>2845</v>
      </c>
      <c r="GE197" s="62" t="s">
        <v>2845</v>
      </c>
      <c r="GF197" s="62" t="s">
        <v>2845</v>
      </c>
      <c r="GG197" s="62" t="s">
        <v>2845</v>
      </c>
      <c r="GH197" s="62" t="s">
        <v>5183</v>
      </c>
      <c r="GI197" s="62" t="s">
        <v>5183</v>
      </c>
      <c r="GJ197" s="62"/>
      <c r="GK197" s="62"/>
      <c r="GL197" s="62" t="s">
        <v>2902</v>
      </c>
      <c r="GM197" s="62" t="s">
        <v>1334</v>
      </c>
      <c r="GN197" s="62" t="s">
        <v>1334</v>
      </c>
      <c r="GO197" s="62"/>
      <c r="GP197" s="62" t="s">
        <v>1651</v>
      </c>
      <c r="GQ197" s="62" t="s">
        <v>1282</v>
      </c>
      <c r="GR197" s="62"/>
      <c r="GS197" s="62"/>
      <c r="GT197" s="62" t="s">
        <v>2966</v>
      </c>
      <c r="GU197" s="62" t="s">
        <v>2966</v>
      </c>
      <c r="GV197" s="62" t="s">
        <v>2966</v>
      </c>
      <c r="GW197" s="62" t="s">
        <v>2966</v>
      </c>
      <c r="GX197" s="62" t="s">
        <v>3424</v>
      </c>
      <c r="GY197" s="62" t="s">
        <v>3424</v>
      </c>
      <c r="GZ197" s="62" t="s">
        <v>5640</v>
      </c>
      <c r="HA197" s="67"/>
      <c r="HB197" s="67"/>
      <c r="HC197" s="62" t="s">
        <v>3012</v>
      </c>
      <c r="HD197" s="62" t="s">
        <v>3012</v>
      </c>
      <c r="HE197" s="62" t="s">
        <v>3012</v>
      </c>
      <c r="HF197" s="62" t="s">
        <v>3012</v>
      </c>
      <c r="HG197" s="62" t="s">
        <v>5914</v>
      </c>
      <c r="HH197" s="62" t="s">
        <v>5914</v>
      </c>
      <c r="HI197" s="62" t="s">
        <v>2591</v>
      </c>
      <c r="HJ197" s="62" t="s">
        <v>2591</v>
      </c>
      <c r="HK197" s="62"/>
      <c r="HL197" s="62" t="s">
        <v>1588</v>
      </c>
      <c r="HM197" s="62" t="s">
        <v>3265</v>
      </c>
    </row>
    <row r="198" spans="1:252" ht="22.5" customHeight="1">
      <c r="A198" s="44" t="s">
        <v>21</v>
      </c>
      <c r="B198" s="44"/>
      <c r="C198" s="47" t="s">
        <v>4213</v>
      </c>
      <c r="D198" s="47" t="s">
        <v>4213</v>
      </c>
      <c r="E198" s="42" t="s">
        <v>7831</v>
      </c>
      <c r="F198" s="42" t="s">
        <v>6808</v>
      </c>
      <c r="G198" s="42" t="s">
        <v>7831</v>
      </c>
      <c r="H198" s="47" t="s">
        <v>4213</v>
      </c>
      <c r="I198" s="42" t="s">
        <v>6355</v>
      </c>
      <c r="J198" s="47" t="s">
        <v>67</v>
      </c>
      <c r="K198" s="47" t="s">
        <v>210</v>
      </c>
      <c r="L198" s="42" t="s">
        <v>6355</v>
      </c>
      <c r="M198" s="47" t="s">
        <v>210</v>
      </c>
      <c r="N198" s="42" t="s">
        <v>6355</v>
      </c>
      <c r="O198" s="47" t="s">
        <v>210</v>
      </c>
      <c r="P198" s="47" t="s">
        <v>67</v>
      </c>
      <c r="Q198" s="47" t="s">
        <v>210</v>
      </c>
      <c r="R198" s="47" t="s">
        <v>54</v>
      </c>
      <c r="S198" s="47" t="s">
        <v>931</v>
      </c>
      <c r="T198" s="47" t="s">
        <v>210</v>
      </c>
      <c r="U198" s="42" t="s">
        <v>6355</v>
      </c>
      <c r="V198" s="42" t="s">
        <v>931</v>
      </c>
      <c r="W198" s="42" t="s">
        <v>6431</v>
      </c>
      <c r="X198" s="47" t="s">
        <v>931</v>
      </c>
      <c r="Y198" s="42" t="s">
        <v>6431</v>
      </c>
      <c r="Z198" s="47" t="s">
        <v>210</v>
      </c>
      <c r="AA198" s="42" t="s">
        <v>40</v>
      </c>
      <c r="AB198" s="42" t="s">
        <v>40</v>
      </c>
      <c r="AC198" s="47" t="s">
        <v>2292</v>
      </c>
      <c r="AD198" s="47" t="s">
        <v>2292</v>
      </c>
      <c r="AE198" s="47" t="s">
        <v>2292</v>
      </c>
      <c r="AF198" s="47" t="s">
        <v>210</v>
      </c>
      <c r="AG198" s="42" t="s">
        <v>931</v>
      </c>
      <c r="AH198" s="42" t="s">
        <v>931</v>
      </c>
      <c r="AI198" s="42" t="s">
        <v>67</v>
      </c>
      <c r="AJ198" s="42" t="s">
        <v>6819</v>
      </c>
      <c r="AK198" s="42" t="s">
        <v>931</v>
      </c>
      <c r="AL198" s="42" t="s">
        <v>6808</v>
      </c>
      <c r="AM198" s="42" t="s">
        <v>5281</v>
      </c>
      <c r="AN198" s="42" t="s">
        <v>67</v>
      </c>
      <c r="AO198" s="42" t="s">
        <v>67</v>
      </c>
      <c r="AP198" s="42" t="s">
        <v>67</v>
      </c>
      <c r="AQ198" s="42" t="s">
        <v>5412</v>
      </c>
      <c r="AR198" s="42" t="s">
        <v>7004</v>
      </c>
      <c r="AS198" s="42" t="s">
        <v>7004</v>
      </c>
      <c r="AT198" s="42" t="s">
        <v>7004</v>
      </c>
      <c r="AU198" s="42" t="s">
        <v>210</v>
      </c>
      <c r="AV198" s="42" t="s">
        <v>210</v>
      </c>
      <c r="AW198" s="42" t="s">
        <v>7077</v>
      </c>
      <c r="AX198" s="42" t="s">
        <v>7077</v>
      </c>
      <c r="AY198" s="47" t="s">
        <v>67</v>
      </c>
      <c r="AZ198" s="47" t="s">
        <v>67</v>
      </c>
      <c r="BA198" s="47" t="s">
        <v>67</v>
      </c>
      <c r="BB198" s="47" t="s">
        <v>67</v>
      </c>
      <c r="BC198" s="47" t="s">
        <v>67</v>
      </c>
      <c r="BD198" s="47" t="s">
        <v>67</v>
      </c>
      <c r="BE198" s="47" t="s">
        <v>54</v>
      </c>
      <c r="BF198" s="47" t="s">
        <v>931</v>
      </c>
      <c r="BG198" s="42" t="s">
        <v>7246</v>
      </c>
      <c r="BH198" s="47" t="s">
        <v>54</v>
      </c>
      <c r="BI198" s="47" t="s">
        <v>931</v>
      </c>
      <c r="BJ198" s="47" t="s">
        <v>931</v>
      </c>
      <c r="BK198" s="42" t="s">
        <v>931</v>
      </c>
      <c r="BL198" s="42" t="s">
        <v>931</v>
      </c>
      <c r="BM198" s="42" t="s">
        <v>7246</v>
      </c>
      <c r="BN198" s="47" t="s">
        <v>54</v>
      </c>
      <c r="BO198" s="42" t="s">
        <v>7246</v>
      </c>
      <c r="BP198" s="47" t="s">
        <v>931</v>
      </c>
      <c r="BQ198" s="47" t="s">
        <v>931</v>
      </c>
      <c r="BR198" s="42" t="s">
        <v>931</v>
      </c>
      <c r="BS198" s="42" t="s">
        <v>931</v>
      </c>
      <c r="BT198" s="47" t="s">
        <v>931</v>
      </c>
      <c r="BU198" s="47" t="s">
        <v>931</v>
      </c>
      <c r="BV198" s="42" t="s">
        <v>931</v>
      </c>
      <c r="BW198" s="42" t="s">
        <v>931</v>
      </c>
      <c r="BX198" s="42" t="s">
        <v>7004</v>
      </c>
      <c r="BY198" s="42" t="s">
        <v>40</v>
      </c>
      <c r="BZ198" s="42" t="s">
        <v>40</v>
      </c>
      <c r="CA198" s="42" t="s">
        <v>7004</v>
      </c>
      <c r="CB198" s="42" t="s">
        <v>40</v>
      </c>
      <c r="CC198" s="42" t="s">
        <v>6355</v>
      </c>
      <c r="CD198" s="47" t="s">
        <v>210</v>
      </c>
      <c r="CE198" s="42" t="s">
        <v>344</v>
      </c>
      <c r="CF198" s="29" t="s">
        <v>931</v>
      </c>
      <c r="CG198" s="29" t="s">
        <v>931</v>
      </c>
      <c r="CH198" s="29" t="s">
        <v>198</v>
      </c>
      <c r="CI198" s="29" t="s">
        <v>198</v>
      </c>
      <c r="CJ198" s="29" t="s">
        <v>40</v>
      </c>
      <c r="CK198" s="29" t="s">
        <v>931</v>
      </c>
      <c r="CL198" s="29" t="s">
        <v>931</v>
      </c>
      <c r="CM198" s="29" t="s">
        <v>931</v>
      </c>
      <c r="CN198" s="42" t="s">
        <v>6355</v>
      </c>
      <c r="CO198" s="42" t="s">
        <v>6355</v>
      </c>
      <c r="CP198" s="29" t="s">
        <v>2110</v>
      </c>
      <c r="CQ198" s="29" t="s">
        <v>2110</v>
      </c>
      <c r="CR198" s="42" t="s">
        <v>2110</v>
      </c>
      <c r="CS198" s="29" t="s">
        <v>210</v>
      </c>
      <c r="CT198" s="29" t="s">
        <v>210</v>
      </c>
      <c r="CU198" s="29" t="s">
        <v>210</v>
      </c>
      <c r="CV198" s="42" t="s">
        <v>40</v>
      </c>
      <c r="CW198" s="35" t="s">
        <v>210</v>
      </c>
      <c r="CX198" s="29" t="s">
        <v>210</v>
      </c>
      <c r="CY198" s="29" t="s">
        <v>210</v>
      </c>
      <c r="CZ198" s="42" t="s">
        <v>40</v>
      </c>
      <c r="DA198" s="47" t="s">
        <v>40</v>
      </c>
      <c r="DB198" s="47" t="s">
        <v>40</v>
      </c>
      <c r="DC198" s="47" t="s">
        <v>40</v>
      </c>
      <c r="DD198" s="47" t="s">
        <v>40</v>
      </c>
      <c r="DE198" s="47" t="s">
        <v>40</v>
      </c>
      <c r="DF198" s="47" t="s">
        <v>40</v>
      </c>
      <c r="DG198" s="47" t="s">
        <v>40</v>
      </c>
      <c r="DH198" s="47" t="s">
        <v>40</v>
      </c>
      <c r="DI198" s="47" t="s">
        <v>210</v>
      </c>
      <c r="DJ198" s="47" t="s">
        <v>210</v>
      </c>
      <c r="DK198" s="47" t="s">
        <v>40</v>
      </c>
      <c r="DL198" s="42" t="s">
        <v>2110</v>
      </c>
      <c r="DM198" s="42" t="s">
        <v>2110</v>
      </c>
      <c r="DN198" s="42" t="s">
        <v>2110</v>
      </c>
      <c r="DO198" s="42" t="s">
        <v>40</v>
      </c>
      <c r="DP198" s="42" t="s">
        <v>40</v>
      </c>
      <c r="DQ198" s="43" t="s">
        <v>40</v>
      </c>
      <c r="DR198" s="47" t="s">
        <v>40</v>
      </c>
      <c r="DS198" s="47" t="s">
        <v>40</v>
      </c>
      <c r="DT198" s="47" t="s">
        <v>40</v>
      </c>
      <c r="DU198" s="47" t="s">
        <v>40</v>
      </c>
      <c r="DV198" s="47" t="s">
        <v>40</v>
      </c>
      <c r="DW198" s="47" t="s">
        <v>40</v>
      </c>
      <c r="DX198" s="47" t="s">
        <v>40</v>
      </c>
      <c r="DY198" s="47" t="s">
        <v>40</v>
      </c>
      <c r="DZ198" s="47" t="s">
        <v>40</v>
      </c>
      <c r="EA198" s="47" t="s">
        <v>40</v>
      </c>
      <c r="EB198" s="47" t="s">
        <v>40</v>
      </c>
      <c r="EC198" s="47" t="s">
        <v>40</v>
      </c>
      <c r="ED198" s="47" t="s">
        <v>40</v>
      </c>
      <c r="EE198" s="47" t="s">
        <v>40</v>
      </c>
      <c r="EF198" s="47" t="s">
        <v>40</v>
      </c>
      <c r="EG198" s="47" t="s">
        <v>40</v>
      </c>
      <c r="EH198" s="42" t="s">
        <v>40</v>
      </c>
      <c r="EI198" s="42" t="s">
        <v>40</v>
      </c>
      <c r="EJ198" s="42" t="s">
        <v>40</v>
      </c>
      <c r="EK198" s="42" t="s">
        <v>40</v>
      </c>
      <c r="EL198" s="42" t="s">
        <v>40</v>
      </c>
      <c r="EM198" s="42" t="s">
        <v>40</v>
      </c>
      <c r="EN198" s="42" t="s">
        <v>40</v>
      </c>
      <c r="EO198" s="42" t="s">
        <v>40</v>
      </c>
      <c r="EP198" s="42" t="s">
        <v>8156</v>
      </c>
      <c r="EQ198" s="47" t="s">
        <v>210</v>
      </c>
      <c r="ER198" s="42" t="s">
        <v>8156</v>
      </c>
      <c r="ES198" s="47" t="s">
        <v>210</v>
      </c>
      <c r="ET198" s="47" t="s">
        <v>210</v>
      </c>
      <c r="EU198" s="47" t="s">
        <v>210</v>
      </c>
      <c r="EV198" s="47" t="s">
        <v>210</v>
      </c>
      <c r="EW198" s="47" t="s">
        <v>210</v>
      </c>
      <c r="EX198" s="42" t="s">
        <v>210</v>
      </c>
      <c r="EY198" s="42" t="s">
        <v>210</v>
      </c>
      <c r="EZ198" s="42" t="s">
        <v>931</v>
      </c>
      <c r="FA198" s="42" t="s">
        <v>210</v>
      </c>
      <c r="FB198" s="42" t="s">
        <v>931</v>
      </c>
      <c r="FC198" s="42" t="s">
        <v>210</v>
      </c>
      <c r="FD198" s="47" t="s">
        <v>40</v>
      </c>
      <c r="FE198" s="47" t="s">
        <v>40</v>
      </c>
      <c r="FF198" s="47" t="s">
        <v>40</v>
      </c>
      <c r="FG198" s="42" t="s">
        <v>210</v>
      </c>
      <c r="FH198" s="47" t="s">
        <v>67</v>
      </c>
      <c r="FI198" s="42" t="s">
        <v>210</v>
      </c>
      <c r="FJ198" s="42" t="s">
        <v>67</v>
      </c>
      <c r="FK198" s="108" t="s">
        <v>2540</v>
      </c>
      <c r="FL198" s="47" t="s">
        <v>40</v>
      </c>
      <c r="FM198" s="42" t="s">
        <v>2497</v>
      </c>
      <c r="FN198" s="42" t="s">
        <v>2497</v>
      </c>
      <c r="FO198" s="42" t="s">
        <v>7757</v>
      </c>
      <c r="FP198" s="42" t="s">
        <v>7757</v>
      </c>
      <c r="FQ198" s="42" t="s">
        <v>7757</v>
      </c>
      <c r="FR198" s="42" t="s">
        <v>7757</v>
      </c>
      <c r="FS198" s="47" t="s">
        <v>40</v>
      </c>
      <c r="FT198" s="47" t="s">
        <v>40</v>
      </c>
      <c r="FU198" s="47" t="s">
        <v>40</v>
      </c>
      <c r="FV198" s="47" t="s">
        <v>40</v>
      </c>
      <c r="FW198" s="47" t="s">
        <v>40</v>
      </c>
      <c r="FX198" s="47" t="s">
        <v>931</v>
      </c>
      <c r="FY198" s="47" t="s">
        <v>931</v>
      </c>
      <c r="FZ198" s="47" t="s">
        <v>40</v>
      </c>
      <c r="GA198" s="47" t="s">
        <v>210</v>
      </c>
      <c r="GB198" s="47" t="s">
        <v>931</v>
      </c>
      <c r="GC198" s="47" t="s">
        <v>931</v>
      </c>
      <c r="GD198" s="47" t="s">
        <v>210</v>
      </c>
      <c r="GE198" s="47" t="s">
        <v>210</v>
      </c>
      <c r="GF198" s="47" t="s">
        <v>210</v>
      </c>
      <c r="GG198" s="47" t="s">
        <v>210</v>
      </c>
      <c r="GH198" s="47" t="s">
        <v>210</v>
      </c>
      <c r="GI198" s="47" t="s">
        <v>210</v>
      </c>
      <c r="GJ198" s="47" t="s">
        <v>210</v>
      </c>
      <c r="GK198" s="47" t="s">
        <v>210</v>
      </c>
      <c r="GL198" s="47" t="s">
        <v>40</v>
      </c>
      <c r="GM198" s="47" t="s">
        <v>210</v>
      </c>
      <c r="GN198" s="47" t="s">
        <v>40</v>
      </c>
      <c r="GO198" s="47" t="s">
        <v>210</v>
      </c>
      <c r="GP198" s="47" t="s">
        <v>210</v>
      </c>
      <c r="GQ198" s="42" t="s">
        <v>210</v>
      </c>
      <c r="GR198" s="47" t="s">
        <v>210</v>
      </c>
      <c r="GS198" s="47" t="s">
        <v>40</v>
      </c>
      <c r="GT198" s="47" t="s">
        <v>40</v>
      </c>
      <c r="GU198" s="47" t="s">
        <v>40</v>
      </c>
      <c r="GV198" s="47" t="s">
        <v>210</v>
      </c>
      <c r="GW198" s="47" t="s">
        <v>40</v>
      </c>
      <c r="GX198" s="42" t="s">
        <v>40</v>
      </c>
      <c r="GY198" s="42" t="s">
        <v>40</v>
      </c>
      <c r="GZ198" s="42" t="s">
        <v>67</v>
      </c>
      <c r="HA198" s="47" t="s">
        <v>40</v>
      </c>
      <c r="HB198" s="47" t="s">
        <v>40</v>
      </c>
      <c r="HC198" s="47" t="s">
        <v>40</v>
      </c>
      <c r="HD198" s="47" t="s">
        <v>40</v>
      </c>
      <c r="HE198" s="47" t="s">
        <v>40</v>
      </c>
      <c r="HF198" s="47" t="s">
        <v>40</v>
      </c>
      <c r="HG198" s="42" t="s">
        <v>7821</v>
      </c>
      <c r="HH198" s="42" t="s">
        <v>7821</v>
      </c>
      <c r="HI198" s="42" t="s">
        <v>931</v>
      </c>
      <c r="HJ198" s="42" t="s">
        <v>931</v>
      </c>
      <c r="HK198" s="42" t="s">
        <v>508</v>
      </c>
      <c r="HL198" s="47" t="s">
        <v>931</v>
      </c>
      <c r="HM198" s="42" t="s">
        <v>3262</v>
      </c>
    </row>
    <row r="199" spans="1:252" ht="11.25" customHeight="1">
      <c r="A199" s="86" t="s">
        <v>435</v>
      </c>
      <c r="B199" s="86"/>
      <c r="C199" s="62" t="s">
        <v>5534</v>
      </c>
      <c r="D199" s="62" t="s">
        <v>5534</v>
      </c>
      <c r="E199" s="62" t="s">
        <v>6171</v>
      </c>
      <c r="F199" s="62" t="s">
        <v>6171</v>
      </c>
      <c r="G199" s="62" t="s">
        <v>6171</v>
      </c>
      <c r="H199" s="62" t="s">
        <v>5534</v>
      </c>
      <c r="I199" s="62" t="s">
        <v>6356</v>
      </c>
      <c r="J199" s="62"/>
      <c r="K199" s="62" t="s">
        <v>1610</v>
      </c>
      <c r="L199" s="62" t="s">
        <v>6356</v>
      </c>
      <c r="M199" s="62" t="s">
        <v>1610</v>
      </c>
      <c r="N199" s="62" t="s">
        <v>6356</v>
      </c>
      <c r="O199" s="62" t="s">
        <v>1610</v>
      </c>
      <c r="P199" s="63"/>
      <c r="Q199" s="63" t="s">
        <v>671</v>
      </c>
      <c r="R199" s="63"/>
      <c r="S199" s="63" t="s">
        <v>705</v>
      </c>
      <c r="T199" s="62" t="s">
        <v>4828</v>
      </c>
      <c r="U199" s="62" t="s">
        <v>4828</v>
      </c>
      <c r="V199" s="62" t="s">
        <v>4740</v>
      </c>
      <c r="W199" s="62" t="s">
        <v>4740</v>
      </c>
      <c r="X199" s="62" t="s">
        <v>4668</v>
      </c>
      <c r="Y199" s="62" t="s">
        <v>4668</v>
      </c>
      <c r="Z199" s="63" t="s">
        <v>1758</v>
      </c>
      <c r="AA199" s="63" t="s">
        <v>1734</v>
      </c>
      <c r="AB199" s="63" t="s">
        <v>1734</v>
      </c>
      <c r="AC199" s="63" t="s">
        <v>2311</v>
      </c>
      <c r="AD199" s="63" t="s">
        <v>2311</v>
      </c>
      <c r="AE199" s="63" t="s">
        <v>2311</v>
      </c>
      <c r="AF199" s="63" t="s">
        <v>1960</v>
      </c>
      <c r="AG199" s="63" t="s">
        <v>2010</v>
      </c>
      <c r="AH199" s="63" t="s">
        <v>2011</v>
      </c>
      <c r="AI199" s="200"/>
      <c r="AJ199" s="63" t="s">
        <v>3897</v>
      </c>
      <c r="AK199" s="63" t="s">
        <v>3897</v>
      </c>
      <c r="AL199" s="62" t="s">
        <v>6171</v>
      </c>
      <c r="AM199" s="63" t="s">
        <v>5280</v>
      </c>
      <c r="AN199" s="63" t="s">
        <v>5845</v>
      </c>
      <c r="AO199" s="63" t="s">
        <v>6903</v>
      </c>
      <c r="AP199" s="63" t="s">
        <v>5280</v>
      </c>
      <c r="AQ199" s="63" t="s">
        <v>5414</v>
      </c>
      <c r="AR199" s="63" t="s">
        <v>7005</v>
      </c>
      <c r="AS199" s="63"/>
      <c r="AT199" s="63"/>
      <c r="AU199" s="63" t="s">
        <v>3343</v>
      </c>
      <c r="AV199" s="63" t="s">
        <v>3343</v>
      </c>
      <c r="AW199" s="63" t="s">
        <v>7076</v>
      </c>
      <c r="AX199" s="63" t="s">
        <v>7076</v>
      </c>
      <c r="AY199" s="63" t="s">
        <v>1235</v>
      </c>
      <c r="AZ199" s="63" t="s">
        <v>1235</v>
      </c>
      <c r="BA199" s="63" t="s">
        <v>1235</v>
      </c>
      <c r="BB199" s="63" t="s">
        <v>3738</v>
      </c>
      <c r="BC199" s="63" t="s">
        <v>3738</v>
      </c>
      <c r="BD199" s="63" t="s">
        <v>3738</v>
      </c>
      <c r="BE199" s="62"/>
      <c r="BF199" s="62" t="s">
        <v>753</v>
      </c>
      <c r="BG199" s="63" t="s">
        <v>7119</v>
      </c>
      <c r="BH199" s="62"/>
      <c r="BI199" s="62" t="s">
        <v>775</v>
      </c>
      <c r="BJ199" s="62" t="s">
        <v>775</v>
      </c>
      <c r="BK199" s="62" t="s">
        <v>4258</v>
      </c>
      <c r="BL199" s="63" t="s">
        <v>4258</v>
      </c>
      <c r="BM199" s="63" t="s">
        <v>7119</v>
      </c>
      <c r="BN199" s="62"/>
      <c r="BO199" s="63" t="s">
        <v>7119</v>
      </c>
      <c r="BP199" s="62" t="s">
        <v>829</v>
      </c>
      <c r="BQ199" s="62" t="s">
        <v>829</v>
      </c>
      <c r="BR199" s="62" t="s">
        <v>4258</v>
      </c>
      <c r="BS199" s="63" t="s">
        <v>4258</v>
      </c>
      <c r="BT199" s="62" t="s">
        <v>881</v>
      </c>
      <c r="BU199" s="62" t="s">
        <v>881</v>
      </c>
      <c r="BV199" s="62" t="s">
        <v>4258</v>
      </c>
      <c r="BW199" s="63" t="s">
        <v>4258</v>
      </c>
      <c r="BX199" s="63" t="s">
        <v>7248</v>
      </c>
      <c r="BY199" s="63" t="s">
        <v>4039</v>
      </c>
      <c r="BZ199" s="63" t="s">
        <v>4039</v>
      </c>
      <c r="CA199" s="63" t="s">
        <v>7248</v>
      </c>
      <c r="CB199" s="63" t="s">
        <v>4039</v>
      </c>
      <c r="CC199" s="63" t="s">
        <v>7242</v>
      </c>
      <c r="CD199" s="63" t="s">
        <v>4039</v>
      </c>
      <c r="CE199" s="62"/>
      <c r="CF199" s="64" t="s">
        <v>5093</v>
      </c>
      <c r="CG199" s="64" t="s">
        <v>5093</v>
      </c>
      <c r="CH199" s="64"/>
      <c r="CI199" s="64"/>
      <c r="CJ199" s="64"/>
      <c r="CK199" s="64" t="s">
        <v>4984</v>
      </c>
      <c r="CL199" s="64" t="s">
        <v>4984</v>
      </c>
      <c r="CM199" s="64" t="s">
        <v>4984</v>
      </c>
      <c r="CN199" s="63" t="s">
        <v>8034</v>
      </c>
      <c r="CO199" s="63" t="s">
        <v>8034</v>
      </c>
      <c r="CP199" s="64" t="s">
        <v>2109</v>
      </c>
      <c r="CQ199" s="64" t="s">
        <v>2109</v>
      </c>
      <c r="CR199" s="64" t="s">
        <v>2109</v>
      </c>
      <c r="CS199" s="64"/>
      <c r="CT199" s="64" t="s">
        <v>2126</v>
      </c>
      <c r="CU199" s="64" t="s">
        <v>2126</v>
      </c>
      <c r="CV199" s="64" t="s">
        <v>3851</v>
      </c>
      <c r="CW199" s="65"/>
      <c r="CX199" s="64" t="s">
        <v>2126</v>
      </c>
      <c r="CY199" s="64" t="s">
        <v>2126</v>
      </c>
      <c r="CZ199" s="64" t="s">
        <v>3851</v>
      </c>
      <c r="DA199" s="62" t="s">
        <v>1420</v>
      </c>
      <c r="DB199" s="62"/>
      <c r="DC199" s="62" t="s">
        <v>1420</v>
      </c>
      <c r="DD199" s="62"/>
      <c r="DE199" s="62" t="s">
        <v>1420</v>
      </c>
      <c r="DF199" s="62" t="s">
        <v>1420</v>
      </c>
      <c r="DG199" s="62" t="s">
        <v>1420</v>
      </c>
      <c r="DH199" s="62" t="s">
        <v>1420</v>
      </c>
      <c r="DI199" s="62" t="s">
        <v>1809</v>
      </c>
      <c r="DJ199" s="62" t="s">
        <v>1809</v>
      </c>
      <c r="DK199" s="62" t="s">
        <v>1809</v>
      </c>
      <c r="DL199" s="62" t="s">
        <v>3520</v>
      </c>
      <c r="DM199" s="62" t="s">
        <v>2195</v>
      </c>
      <c r="DN199" s="62" t="s">
        <v>3520</v>
      </c>
      <c r="DO199" s="62" t="s">
        <v>3750</v>
      </c>
      <c r="DP199" s="62" t="s">
        <v>3750</v>
      </c>
      <c r="DQ199" s="62" t="s">
        <v>3130</v>
      </c>
      <c r="DR199" s="62"/>
      <c r="DS199" s="62"/>
      <c r="DT199" s="62"/>
      <c r="DU199" s="62"/>
      <c r="DV199" s="62" t="s">
        <v>986</v>
      </c>
      <c r="DW199" s="62" t="s">
        <v>986</v>
      </c>
      <c r="DX199" s="62" t="s">
        <v>986</v>
      </c>
      <c r="DY199" s="62" t="s">
        <v>986</v>
      </c>
      <c r="DZ199" s="62" t="s">
        <v>986</v>
      </c>
      <c r="EA199" s="62" t="s">
        <v>986</v>
      </c>
      <c r="EB199" s="62" t="s">
        <v>986</v>
      </c>
      <c r="EC199" s="62" t="s">
        <v>986</v>
      </c>
      <c r="ED199" s="62" t="s">
        <v>986</v>
      </c>
      <c r="EE199" s="62" t="s">
        <v>986</v>
      </c>
      <c r="EF199" s="62" t="s">
        <v>986</v>
      </c>
      <c r="EG199" s="62" t="s">
        <v>986</v>
      </c>
      <c r="EH199" s="62" t="s">
        <v>6050</v>
      </c>
      <c r="EI199" s="62" t="s">
        <v>6050</v>
      </c>
      <c r="EJ199" s="62" t="s">
        <v>6050</v>
      </c>
      <c r="EK199" s="62" t="s">
        <v>6050</v>
      </c>
      <c r="EL199" s="62" t="s">
        <v>6050</v>
      </c>
      <c r="EM199" s="62" t="s">
        <v>6050</v>
      </c>
      <c r="EN199" s="62" t="s">
        <v>6050</v>
      </c>
      <c r="EO199" s="62" t="s">
        <v>6050</v>
      </c>
      <c r="EP199" s="66" t="s">
        <v>8155</v>
      </c>
      <c r="EQ199" s="66" t="s">
        <v>2247</v>
      </c>
      <c r="ER199" s="66" t="s">
        <v>8155</v>
      </c>
      <c r="ES199" s="66" t="s">
        <v>2247</v>
      </c>
      <c r="ET199" s="66" t="s">
        <v>2247</v>
      </c>
      <c r="EU199" s="66" t="s">
        <v>2247</v>
      </c>
      <c r="EV199" s="66" t="s">
        <v>4375</v>
      </c>
      <c r="EW199" s="66" t="s">
        <v>4375</v>
      </c>
      <c r="EX199" s="66" t="s">
        <v>4375</v>
      </c>
      <c r="EY199" s="66" t="s">
        <v>4375</v>
      </c>
      <c r="EZ199" s="62" t="s">
        <v>574</v>
      </c>
      <c r="FA199" s="62" t="s">
        <v>585</v>
      </c>
      <c r="FB199" s="62" t="s">
        <v>3688</v>
      </c>
      <c r="FC199" s="62" t="s">
        <v>3693</v>
      </c>
      <c r="FD199" s="66" t="s">
        <v>2434</v>
      </c>
      <c r="FE199" s="66" t="s">
        <v>2434</v>
      </c>
      <c r="FF199" s="66" t="s">
        <v>2434</v>
      </c>
      <c r="FG199" s="63" t="s">
        <v>3587</v>
      </c>
      <c r="FH199" s="62"/>
      <c r="FI199" s="63" t="s">
        <v>3587</v>
      </c>
      <c r="FJ199" s="62" t="s">
        <v>438</v>
      </c>
      <c r="FK199" s="62" t="s">
        <v>2539</v>
      </c>
      <c r="FL199" s="63"/>
      <c r="FM199" s="63" t="s">
        <v>2494</v>
      </c>
      <c r="FN199" s="63" t="s">
        <v>2493</v>
      </c>
      <c r="FO199" s="63" t="s">
        <v>7761</v>
      </c>
      <c r="FP199" s="63" t="s">
        <v>2493</v>
      </c>
      <c r="FQ199" s="63" t="s">
        <v>7761</v>
      </c>
      <c r="FR199" s="63" t="s">
        <v>2493</v>
      </c>
      <c r="FS199" s="63" t="s">
        <v>3981</v>
      </c>
      <c r="FT199" s="63" t="s">
        <v>2621</v>
      </c>
      <c r="FU199" s="63" t="s">
        <v>2621</v>
      </c>
      <c r="FV199" s="63" t="s">
        <v>2621</v>
      </c>
      <c r="FW199" s="62"/>
      <c r="FX199" s="62" t="s">
        <v>1498</v>
      </c>
      <c r="FY199" s="62" t="s">
        <v>1498</v>
      </c>
      <c r="FZ199" s="62" t="s">
        <v>2758</v>
      </c>
      <c r="GA199" s="62" t="s">
        <v>1307</v>
      </c>
      <c r="GB199" s="62" t="s">
        <v>1092</v>
      </c>
      <c r="GC199" s="62" t="s">
        <v>1092</v>
      </c>
      <c r="GD199" s="62" t="s">
        <v>2846</v>
      </c>
      <c r="GE199" s="62" t="s">
        <v>2846</v>
      </c>
      <c r="GF199" s="62" t="s">
        <v>2846</v>
      </c>
      <c r="GG199" s="62" t="s">
        <v>2846</v>
      </c>
      <c r="GH199" s="62" t="s">
        <v>5184</v>
      </c>
      <c r="GI199" s="62" t="s">
        <v>5184</v>
      </c>
      <c r="GJ199" s="62"/>
      <c r="GK199" s="62"/>
      <c r="GL199" s="62" t="s">
        <v>1343</v>
      </c>
      <c r="GM199" s="62" t="s">
        <v>1341</v>
      </c>
      <c r="GN199" s="62" t="s">
        <v>1341</v>
      </c>
      <c r="GO199" s="62"/>
      <c r="GP199" s="62" t="s">
        <v>1652</v>
      </c>
      <c r="GQ199" s="62" t="s">
        <v>1284</v>
      </c>
      <c r="GR199" s="62"/>
      <c r="GS199" s="62"/>
      <c r="GT199" s="62" t="s">
        <v>1149</v>
      </c>
      <c r="GU199" s="62" t="s">
        <v>1149</v>
      </c>
      <c r="GV199" s="62" t="s">
        <v>1149</v>
      </c>
      <c r="GW199" s="62" t="s">
        <v>1149</v>
      </c>
      <c r="GX199" s="62" t="s">
        <v>3424</v>
      </c>
      <c r="GY199" s="62" t="s">
        <v>3424</v>
      </c>
      <c r="GZ199" s="62"/>
      <c r="HA199" s="67"/>
      <c r="HB199" s="67"/>
      <c r="HC199" s="62" t="s">
        <v>3016</v>
      </c>
      <c r="HD199" s="62" t="s">
        <v>3016</v>
      </c>
      <c r="HE199" s="62" t="s">
        <v>3016</v>
      </c>
      <c r="HF199" s="62" t="s">
        <v>3016</v>
      </c>
      <c r="HG199" s="62" t="s">
        <v>5915</v>
      </c>
      <c r="HH199" s="62" t="s">
        <v>5915</v>
      </c>
      <c r="HI199" s="62" t="s">
        <v>3210</v>
      </c>
      <c r="HJ199" s="62" t="s">
        <v>3210</v>
      </c>
      <c r="HK199" s="62" t="s">
        <v>509</v>
      </c>
      <c r="HL199" s="62" t="s">
        <v>509</v>
      </c>
      <c r="HM199" s="62" t="s">
        <v>3265</v>
      </c>
    </row>
    <row r="200" spans="1:252" ht="22.5" customHeight="1">
      <c r="A200" s="82" t="s">
        <v>48</v>
      </c>
      <c r="B200" s="82"/>
      <c r="C200" s="47" t="s">
        <v>4213</v>
      </c>
      <c r="D200" s="47" t="s">
        <v>4213</v>
      </c>
      <c r="E200" s="42" t="s">
        <v>7831</v>
      </c>
      <c r="F200" s="42" t="s">
        <v>6808</v>
      </c>
      <c r="G200" s="42" t="s">
        <v>7831</v>
      </c>
      <c r="H200" s="47" t="s">
        <v>4213</v>
      </c>
      <c r="I200" s="110" t="s">
        <v>6357</v>
      </c>
      <c r="J200" s="47" t="s">
        <v>25</v>
      </c>
      <c r="K200" s="108" t="s">
        <v>25</v>
      </c>
      <c r="L200" s="110" t="s">
        <v>6357</v>
      </c>
      <c r="M200" s="108" t="s">
        <v>25</v>
      </c>
      <c r="N200" s="110" t="s">
        <v>6357</v>
      </c>
      <c r="O200" s="108" t="s">
        <v>25</v>
      </c>
      <c r="P200" s="47" t="s">
        <v>25</v>
      </c>
      <c r="Q200" s="108" t="s">
        <v>25</v>
      </c>
      <c r="R200" s="47" t="s">
        <v>25</v>
      </c>
      <c r="S200" s="108" t="s">
        <v>931</v>
      </c>
      <c r="T200" s="108" t="s">
        <v>210</v>
      </c>
      <c r="U200" s="110" t="s">
        <v>6357</v>
      </c>
      <c r="V200" s="108" t="s">
        <v>931</v>
      </c>
      <c r="W200" s="110" t="s">
        <v>6432</v>
      </c>
      <c r="X200" s="108" t="s">
        <v>931</v>
      </c>
      <c r="Y200" s="110" t="s">
        <v>6432</v>
      </c>
      <c r="Z200" s="47" t="s">
        <v>210</v>
      </c>
      <c r="AA200" s="42" t="s">
        <v>40</v>
      </c>
      <c r="AB200" s="42" t="s">
        <v>40</v>
      </c>
      <c r="AC200" s="108" t="s">
        <v>210</v>
      </c>
      <c r="AD200" s="108" t="s">
        <v>210</v>
      </c>
      <c r="AE200" s="108" t="s">
        <v>210</v>
      </c>
      <c r="AF200" s="42" t="s">
        <v>210</v>
      </c>
      <c r="AG200" s="42" t="s">
        <v>931</v>
      </c>
      <c r="AH200" s="42" t="s">
        <v>931</v>
      </c>
      <c r="AI200" s="42" t="s">
        <v>67</v>
      </c>
      <c r="AJ200" s="42" t="s">
        <v>6819</v>
      </c>
      <c r="AK200" s="42" t="s">
        <v>931</v>
      </c>
      <c r="AL200" s="42" t="s">
        <v>6808</v>
      </c>
      <c r="AM200" s="42" t="s">
        <v>67</v>
      </c>
      <c r="AN200" s="42" t="s">
        <v>5412</v>
      </c>
      <c r="AO200" s="42" t="s">
        <v>25</v>
      </c>
      <c r="AP200" s="42" t="s">
        <v>67</v>
      </c>
      <c r="AQ200" s="42" t="s">
        <v>5412</v>
      </c>
      <c r="AR200" s="42" t="s">
        <v>7006</v>
      </c>
      <c r="AS200" s="42" t="s">
        <v>7006</v>
      </c>
      <c r="AT200" s="42" t="s">
        <v>7006</v>
      </c>
      <c r="AU200" s="47" t="s">
        <v>25</v>
      </c>
      <c r="AV200" s="47" t="s">
        <v>25</v>
      </c>
      <c r="AW200" s="108" t="s">
        <v>67</v>
      </c>
      <c r="AX200" s="108" t="s">
        <v>67</v>
      </c>
      <c r="AY200" s="108" t="s">
        <v>25</v>
      </c>
      <c r="AZ200" s="108" t="s">
        <v>25</v>
      </c>
      <c r="BA200" s="108" t="s">
        <v>25</v>
      </c>
      <c r="BB200" s="108" t="s">
        <v>25</v>
      </c>
      <c r="BC200" s="108" t="s">
        <v>25</v>
      </c>
      <c r="BD200" s="108" t="s">
        <v>25</v>
      </c>
      <c r="BE200" s="47" t="s">
        <v>67</v>
      </c>
      <c r="BF200" s="108" t="s">
        <v>931</v>
      </c>
      <c r="BG200" s="42" t="s">
        <v>7247</v>
      </c>
      <c r="BH200" s="47" t="s">
        <v>67</v>
      </c>
      <c r="BI200" s="108" t="s">
        <v>931</v>
      </c>
      <c r="BJ200" s="108" t="s">
        <v>931</v>
      </c>
      <c r="BK200" s="42" t="s">
        <v>931</v>
      </c>
      <c r="BL200" s="42" t="s">
        <v>931</v>
      </c>
      <c r="BM200" s="42" t="s">
        <v>7247</v>
      </c>
      <c r="BN200" s="47" t="s">
        <v>67</v>
      </c>
      <c r="BO200" s="42" t="s">
        <v>7247</v>
      </c>
      <c r="BP200" s="108" t="s">
        <v>931</v>
      </c>
      <c r="BQ200" s="108" t="s">
        <v>931</v>
      </c>
      <c r="BR200" s="42" t="s">
        <v>931</v>
      </c>
      <c r="BS200" s="42" t="s">
        <v>931</v>
      </c>
      <c r="BT200" s="108" t="s">
        <v>931</v>
      </c>
      <c r="BU200" s="108" t="s">
        <v>931</v>
      </c>
      <c r="BV200" s="42" t="s">
        <v>931</v>
      </c>
      <c r="BW200" s="42" t="s">
        <v>931</v>
      </c>
      <c r="BX200" s="42" t="s">
        <v>7004</v>
      </c>
      <c r="BY200" s="108" t="s">
        <v>25</v>
      </c>
      <c r="BZ200" s="108" t="s">
        <v>25</v>
      </c>
      <c r="CA200" s="42" t="s">
        <v>7004</v>
      </c>
      <c r="CB200" s="108" t="s">
        <v>25</v>
      </c>
      <c r="CC200" s="110" t="s">
        <v>25</v>
      </c>
      <c r="CD200" s="108" t="s">
        <v>25</v>
      </c>
      <c r="CE200" s="47" t="s">
        <v>25</v>
      </c>
      <c r="CF200" s="109" t="s">
        <v>931</v>
      </c>
      <c r="CG200" s="109" t="s">
        <v>931</v>
      </c>
      <c r="CH200" s="29" t="s">
        <v>198</v>
      </c>
      <c r="CI200" s="29" t="s">
        <v>198</v>
      </c>
      <c r="CJ200" s="29" t="s">
        <v>67</v>
      </c>
      <c r="CK200" s="109" t="s">
        <v>931</v>
      </c>
      <c r="CL200" s="29" t="s">
        <v>931</v>
      </c>
      <c r="CM200" s="109" t="s">
        <v>931</v>
      </c>
      <c r="CN200" s="42" t="s">
        <v>6355</v>
      </c>
      <c r="CO200" s="42" t="s">
        <v>6355</v>
      </c>
      <c r="CP200" s="109" t="s">
        <v>210</v>
      </c>
      <c r="CQ200" s="109" t="s">
        <v>210</v>
      </c>
      <c r="CR200" s="109" t="s">
        <v>210</v>
      </c>
      <c r="CS200" s="29" t="s">
        <v>210</v>
      </c>
      <c r="CT200" s="109" t="s">
        <v>210</v>
      </c>
      <c r="CU200" s="109" t="s">
        <v>210</v>
      </c>
      <c r="CV200" s="109" t="s">
        <v>210</v>
      </c>
      <c r="CW200" s="35" t="s">
        <v>210</v>
      </c>
      <c r="CX200" s="109" t="s">
        <v>210</v>
      </c>
      <c r="CY200" s="109" t="s">
        <v>210</v>
      </c>
      <c r="CZ200" s="109" t="s">
        <v>210</v>
      </c>
      <c r="DA200" s="108" t="s">
        <v>40</v>
      </c>
      <c r="DB200" s="47" t="s">
        <v>67</v>
      </c>
      <c r="DC200" s="108" t="s">
        <v>40</v>
      </c>
      <c r="DD200" s="47" t="s">
        <v>67</v>
      </c>
      <c r="DE200" s="108" t="s">
        <v>40</v>
      </c>
      <c r="DF200" s="108" t="s">
        <v>40</v>
      </c>
      <c r="DG200" s="108" t="s">
        <v>40</v>
      </c>
      <c r="DH200" s="108" t="s">
        <v>40</v>
      </c>
      <c r="DI200" s="47" t="s">
        <v>25</v>
      </c>
      <c r="DJ200" s="47" t="s">
        <v>25</v>
      </c>
      <c r="DK200" s="47" t="s">
        <v>25</v>
      </c>
      <c r="DL200" s="108" t="s">
        <v>67</v>
      </c>
      <c r="DM200" s="108" t="s">
        <v>67</v>
      </c>
      <c r="DN200" s="108" t="s">
        <v>67</v>
      </c>
      <c r="DO200" s="42" t="s">
        <v>40</v>
      </c>
      <c r="DP200" s="42" t="s">
        <v>40</v>
      </c>
      <c r="DQ200" s="43" t="s">
        <v>40</v>
      </c>
      <c r="DR200" s="47" t="s">
        <v>67</v>
      </c>
      <c r="DS200" s="47" t="s">
        <v>67</v>
      </c>
      <c r="DT200" s="47" t="s">
        <v>67</v>
      </c>
      <c r="DU200" s="47" t="s">
        <v>67</v>
      </c>
      <c r="DV200" s="108" t="s">
        <v>40</v>
      </c>
      <c r="DW200" s="108" t="s">
        <v>40</v>
      </c>
      <c r="DX200" s="108" t="s">
        <v>40</v>
      </c>
      <c r="DY200" s="108" t="s">
        <v>40</v>
      </c>
      <c r="DZ200" s="108" t="s">
        <v>40</v>
      </c>
      <c r="EA200" s="108" t="s">
        <v>40</v>
      </c>
      <c r="EB200" s="108" t="s">
        <v>40</v>
      </c>
      <c r="EC200" s="108" t="s">
        <v>40</v>
      </c>
      <c r="ED200" s="108" t="s">
        <v>40</v>
      </c>
      <c r="EE200" s="108" t="s">
        <v>40</v>
      </c>
      <c r="EF200" s="108" t="s">
        <v>40</v>
      </c>
      <c r="EG200" s="108" t="s">
        <v>40</v>
      </c>
      <c r="EH200" s="42" t="s">
        <v>40</v>
      </c>
      <c r="EI200" s="42" t="s">
        <v>40</v>
      </c>
      <c r="EJ200" s="42" t="s">
        <v>40</v>
      </c>
      <c r="EK200" s="42" t="s">
        <v>40</v>
      </c>
      <c r="EL200" s="42" t="s">
        <v>40</v>
      </c>
      <c r="EM200" s="42" t="s">
        <v>40</v>
      </c>
      <c r="EN200" s="42" t="s">
        <v>40</v>
      </c>
      <c r="EO200" s="42" t="s">
        <v>40</v>
      </c>
      <c r="EP200" s="42" t="s">
        <v>6819</v>
      </c>
      <c r="EQ200" s="108" t="s">
        <v>25</v>
      </c>
      <c r="ER200" s="42" t="s">
        <v>6819</v>
      </c>
      <c r="ES200" s="108" t="s">
        <v>25</v>
      </c>
      <c r="ET200" s="108" t="s">
        <v>25</v>
      </c>
      <c r="EU200" s="108" t="s">
        <v>25</v>
      </c>
      <c r="EV200" s="42" t="s">
        <v>931</v>
      </c>
      <c r="EW200" s="42" t="s">
        <v>931</v>
      </c>
      <c r="EX200" s="42" t="s">
        <v>931</v>
      </c>
      <c r="EY200" s="42" t="s">
        <v>931</v>
      </c>
      <c r="EZ200" s="42" t="s">
        <v>931</v>
      </c>
      <c r="FA200" s="110" t="s">
        <v>25</v>
      </c>
      <c r="FB200" s="42" t="s">
        <v>931</v>
      </c>
      <c r="FC200" s="110" t="s">
        <v>25</v>
      </c>
      <c r="FD200" s="47" t="s">
        <v>40</v>
      </c>
      <c r="FE200" s="47" t="s">
        <v>40</v>
      </c>
      <c r="FF200" s="47" t="s">
        <v>40</v>
      </c>
      <c r="FG200" s="108" t="s">
        <v>25</v>
      </c>
      <c r="FH200" s="108" t="s">
        <v>25</v>
      </c>
      <c r="FI200" s="108" t="s">
        <v>25</v>
      </c>
      <c r="FJ200" s="47" t="s">
        <v>25</v>
      </c>
      <c r="FK200" s="108" t="s">
        <v>210</v>
      </c>
      <c r="FL200" s="47" t="s">
        <v>59</v>
      </c>
      <c r="FM200" s="108" t="s">
        <v>2498</v>
      </c>
      <c r="FN200" s="108" t="s">
        <v>2497</v>
      </c>
      <c r="FO200" s="108" t="s">
        <v>5130</v>
      </c>
      <c r="FP200" s="42" t="s">
        <v>7757</v>
      </c>
      <c r="FQ200" s="108" t="s">
        <v>5130</v>
      </c>
      <c r="FR200" s="42" t="s">
        <v>7757</v>
      </c>
      <c r="FS200" s="42" t="s">
        <v>25</v>
      </c>
      <c r="FT200" s="108" t="s">
        <v>25</v>
      </c>
      <c r="FU200" s="108" t="s">
        <v>25</v>
      </c>
      <c r="FV200" s="47" t="s">
        <v>40</v>
      </c>
      <c r="FW200" s="47" t="s">
        <v>40</v>
      </c>
      <c r="FX200" s="108" t="s">
        <v>931</v>
      </c>
      <c r="FY200" s="108" t="s">
        <v>931</v>
      </c>
      <c r="FZ200" s="108" t="s">
        <v>25</v>
      </c>
      <c r="GA200" s="47" t="s">
        <v>25</v>
      </c>
      <c r="GB200" s="108" t="s">
        <v>931</v>
      </c>
      <c r="GC200" s="108" t="s">
        <v>25</v>
      </c>
      <c r="GD200" s="108" t="s">
        <v>25</v>
      </c>
      <c r="GE200" s="108" t="s">
        <v>25</v>
      </c>
      <c r="GF200" s="108" t="s">
        <v>25</v>
      </c>
      <c r="GG200" s="108" t="s">
        <v>25</v>
      </c>
      <c r="GH200" s="108" t="s">
        <v>25</v>
      </c>
      <c r="GI200" s="108" t="s">
        <v>25</v>
      </c>
      <c r="GJ200" s="47" t="s">
        <v>328</v>
      </c>
      <c r="GK200" s="47" t="s">
        <v>328</v>
      </c>
      <c r="GL200" s="108" t="s">
        <v>40</v>
      </c>
      <c r="GM200" s="108" t="s">
        <v>210</v>
      </c>
      <c r="GN200" s="108" t="s">
        <v>40</v>
      </c>
      <c r="GO200" s="47" t="s">
        <v>25</v>
      </c>
      <c r="GP200" s="108" t="s">
        <v>210</v>
      </c>
      <c r="GQ200" s="110" t="s">
        <v>210</v>
      </c>
      <c r="GR200" s="47" t="s">
        <v>210</v>
      </c>
      <c r="GS200" s="47" t="s">
        <v>40</v>
      </c>
      <c r="GT200" s="108" t="s">
        <v>40</v>
      </c>
      <c r="GU200" s="108" t="s">
        <v>40</v>
      </c>
      <c r="GV200" s="108" t="s">
        <v>210</v>
      </c>
      <c r="GW200" s="108" t="s">
        <v>40</v>
      </c>
      <c r="GX200" s="42" t="s">
        <v>40</v>
      </c>
      <c r="GY200" s="42" t="s">
        <v>40</v>
      </c>
      <c r="GZ200" s="110" t="s">
        <v>25</v>
      </c>
      <c r="HA200" s="47" t="s">
        <v>40</v>
      </c>
      <c r="HB200" s="47" t="s">
        <v>40</v>
      </c>
      <c r="HC200" s="108" t="s">
        <v>40</v>
      </c>
      <c r="HD200" s="108" t="s">
        <v>40</v>
      </c>
      <c r="HE200" s="108" t="s">
        <v>40</v>
      </c>
      <c r="HF200" s="108" t="s">
        <v>40</v>
      </c>
      <c r="HG200" s="42" t="s">
        <v>7821</v>
      </c>
      <c r="HH200" s="42" t="s">
        <v>7821</v>
      </c>
      <c r="HI200" s="110" t="s">
        <v>25</v>
      </c>
      <c r="HJ200" s="42" t="s">
        <v>931</v>
      </c>
      <c r="HK200" s="42" t="s">
        <v>508</v>
      </c>
      <c r="HL200" s="47" t="s">
        <v>931</v>
      </c>
      <c r="HM200" s="42" t="s">
        <v>3262</v>
      </c>
    </row>
    <row r="201" spans="1:252" ht="11.25" customHeight="1">
      <c r="A201" s="86" t="s">
        <v>435</v>
      </c>
      <c r="B201" s="86"/>
      <c r="C201" s="62" t="s">
        <v>5534</v>
      </c>
      <c r="D201" s="62" t="s">
        <v>5534</v>
      </c>
      <c r="E201" s="62" t="s">
        <v>6171</v>
      </c>
      <c r="F201" s="62" t="s">
        <v>6171</v>
      </c>
      <c r="G201" s="62" t="s">
        <v>6171</v>
      </c>
      <c r="H201" s="62" t="s">
        <v>5534</v>
      </c>
      <c r="I201" s="62" t="s">
        <v>6358</v>
      </c>
      <c r="J201" s="62"/>
      <c r="K201" s="62" t="s">
        <v>25</v>
      </c>
      <c r="L201" s="62" t="s">
        <v>6358</v>
      </c>
      <c r="M201" s="62" t="s">
        <v>25</v>
      </c>
      <c r="N201" s="62" t="s">
        <v>6358</v>
      </c>
      <c r="O201" s="62" t="s">
        <v>25</v>
      </c>
      <c r="P201" s="63"/>
      <c r="Q201" s="63" t="s">
        <v>25</v>
      </c>
      <c r="R201" s="63"/>
      <c r="S201" s="63" t="s">
        <v>705</v>
      </c>
      <c r="T201" s="62" t="s">
        <v>4829</v>
      </c>
      <c r="U201" s="62" t="s">
        <v>4829</v>
      </c>
      <c r="V201" s="62" t="s">
        <v>4741</v>
      </c>
      <c r="W201" s="62" t="s">
        <v>4741</v>
      </c>
      <c r="X201" s="62" t="s">
        <v>4664</v>
      </c>
      <c r="Y201" s="62" t="s">
        <v>4664</v>
      </c>
      <c r="Z201" s="63" t="s">
        <v>1758</v>
      </c>
      <c r="AA201" s="63" t="s">
        <v>1734</v>
      </c>
      <c r="AB201" s="63" t="s">
        <v>1734</v>
      </c>
      <c r="AC201" s="63" t="s">
        <v>2304</v>
      </c>
      <c r="AD201" s="63" t="s">
        <v>2304</v>
      </c>
      <c r="AE201" s="63" t="s">
        <v>2304</v>
      </c>
      <c r="AF201" s="63" t="s">
        <v>1960</v>
      </c>
      <c r="AG201" s="63" t="s">
        <v>2012</v>
      </c>
      <c r="AH201" s="63" t="s">
        <v>2013</v>
      </c>
      <c r="AI201" s="200"/>
      <c r="AJ201" s="63" t="s">
        <v>3897</v>
      </c>
      <c r="AK201" s="63" t="s">
        <v>3897</v>
      </c>
      <c r="AL201" s="62" t="s">
        <v>6171</v>
      </c>
      <c r="AM201" s="112" t="s">
        <v>5282</v>
      </c>
      <c r="AN201" s="63" t="s">
        <v>5845</v>
      </c>
      <c r="AO201" s="112" t="s">
        <v>25</v>
      </c>
      <c r="AP201" s="112" t="s">
        <v>5282</v>
      </c>
      <c r="AQ201" s="63" t="s">
        <v>5414</v>
      </c>
      <c r="AR201" s="63" t="s">
        <v>7005</v>
      </c>
      <c r="AS201" s="63"/>
      <c r="AT201" s="63"/>
      <c r="AU201" s="112" t="s">
        <v>25</v>
      </c>
      <c r="AV201" s="112" t="s">
        <v>25</v>
      </c>
      <c r="AW201" s="63" t="s">
        <v>1235</v>
      </c>
      <c r="AX201" s="63" t="s">
        <v>1235</v>
      </c>
      <c r="AY201" s="63" t="s">
        <v>25</v>
      </c>
      <c r="AZ201" s="63" t="s">
        <v>25</v>
      </c>
      <c r="BA201" s="63" t="s">
        <v>25</v>
      </c>
      <c r="BB201" s="63" t="s">
        <v>25</v>
      </c>
      <c r="BC201" s="63" t="s">
        <v>25</v>
      </c>
      <c r="BD201" s="63" t="s">
        <v>25</v>
      </c>
      <c r="BE201" s="62"/>
      <c r="BF201" s="62" t="s">
        <v>753</v>
      </c>
      <c r="BG201" s="63" t="s">
        <v>7120</v>
      </c>
      <c r="BH201" s="62"/>
      <c r="BI201" s="62" t="s">
        <v>775</v>
      </c>
      <c r="BJ201" s="62" t="s">
        <v>775</v>
      </c>
      <c r="BK201" s="62" t="s">
        <v>4259</v>
      </c>
      <c r="BL201" s="63" t="s">
        <v>4259</v>
      </c>
      <c r="BM201" s="63" t="s">
        <v>7120</v>
      </c>
      <c r="BN201" s="62"/>
      <c r="BO201" s="63" t="s">
        <v>7120</v>
      </c>
      <c r="BP201" s="62" t="s">
        <v>829</v>
      </c>
      <c r="BQ201" s="62" t="s">
        <v>829</v>
      </c>
      <c r="BR201" s="62" t="s">
        <v>4259</v>
      </c>
      <c r="BS201" s="63" t="s">
        <v>4259</v>
      </c>
      <c r="BT201" s="62" t="s">
        <v>881</v>
      </c>
      <c r="BU201" s="62" t="s">
        <v>881</v>
      </c>
      <c r="BV201" s="62" t="s">
        <v>4259</v>
      </c>
      <c r="BW201" s="63" t="s">
        <v>4259</v>
      </c>
      <c r="BX201" s="63" t="s">
        <v>7243</v>
      </c>
      <c r="BY201" s="63" t="s">
        <v>25</v>
      </c>
      <c r="BZ201" s="63" t="s">
        <v>25</v>
      </c>
      <c r="CA201" s="63" t="s">
        <v>7243</v>
      </c>
      <c r="CB201" s="63" t="s">
        <v>25</v>
      </c>
      <c r="CC201" s="63" t="s">
        <v>25</v>
      </c>
      <c r="CD201" s="63" t="s">
        <v>25</v>
      </c>
      <c r="CE201" s="62"/>
      <c r="CF201" s="64" t="s">
        <v>5094</v>
      </c>
      <c r="CG201" s="64" t="s">
        <v>5094</v>
      </c>
      <c r="CH201" s="64"/>
      <c r="CI201" s="64"/>
      <c r="CJ201" s="64"/>
      <c r="CK201" s="64" t="s">
        <v>4984</v>
      </c>
      <c r="CL201" s="64" t="s">
        <v>4984</v>
      </c>
      <c r="CM201" s="64" t="s">
        <v>4984</v>
      </c>
      <c r="CN201" s="63" t="s">
        <v>8034</v>
      </c>
      <c r="CO201" s="63" t="s">
        <v>8034</v>
      </c>
      <c r="CP201" s="64" t="s">
        <v>701</v>
      </c>
      <c r="CQ201" s="64" t="s">
        <v>701</v>
      </c>
      <c r="CR201" s="64" t="s">
        <v>1567</v>
      </c>
      <c r="CS201" s="64"/>
      <c r="CT201" s="64" t="s">
        <v>940</v>
      </c>
      <c r="CU201" s="64" t="s">
        <v>940</v>
      </c>
      <c r="CV201" s="64" t="s">
        <v>3827</v>
      </c>
      <c r="CW201" s="65"/>
      <c r="CX201" s="64" t="s">
        <v>940</v>
      </c>
      <c r="CY201" s="64" t="s">
        <v>940</v>
      </c>
      <c r="CZ201" s="64" t="s">
        <v>3827</v>
      </c>
      <c r="DA201" s="62" t="s">
        <v>1420</v>
      </c>
      <c r="DB201" s="62"/>
      <c r="DC201" s="62" t="s">
        <v>1420</v>
      </c>
      <c r="DD201" s="62"/>
      <c r="DE201" s="62" t="s">
        <v>1420</v>
      </c>
      <c r="DF201" s="62" t="s">
        <v>1420</v>
      </c>
      <c r="DG201" s="62" t="s">
        <v>1420</v>
      </c>
      <c r="DH201" s="62" t="s">
        <v>1420</v>
      </c>
      <c r="DI201" s="62" t="s">
        <v>25</v>
      </c>
      <c r="DJ201" s="62" t="s">
        <v>25</v>
      </c>
      <c r="DK201" s="62" t="s">
        <v>25</v>
      </c>
      <c r="DL201" s="62" t="s">
        <v>3507</v>
      </c>
      <c r="DM201" s="62" t="s">
        <v>2192</v>
      </c>
      <c r="DN201" s="62" t="s">
        <v>3507</v>
      </c>
      <c r="DO201" s="62" t="s">
        <v>3750</v>
      </c>
      <c r="DP201" s="62" t="s">
        <v>3750</v>
      </c>
      <c r="DQ201" s="62" t="s">
        <v>3130</v>
      </c>
      <c r="DR201" s="62"/>
      <c r="DS201" s="62"/>
      <c r="DT201" s="62"/>
      <c r="DU201" s="62"/>
      <c r="DV201" s="62" t="s">
        <v>986</v>
      </c>
      <c r="DW201" s="62" t="s">
        <v>986</v>
      </c>
      <c r="DX201" s="62" t="s">
        <v>986</v>
      </c>
      <c r="DY201" s="62" t="s">
        <v>986</v>
      </c>
      <c r="DZ201" s="62" t="s">
        <v>986</v>
      </c>
      <c r="EA201" s="62" t="s">
        <v>986</v>
      </c>
      <c r="EB201" s="62" t="s">
        <v>986</v>
      </c>
      <c r="EC201" s="62" t="s">
        <v>986</v>
      </c>
      <c r="ED201" s="62" t="s">
        <v>986</v>
      </c>
      <c r="EE201" s="62" t="s">
        <v>986</v>
      </c>
      <c r="EF201" s="62" t="s">
        <v>986</v>
      </c>
      <c r="EG201" s="62" t="s">
        <v>986</v>
      </c>
      <c r="EH201" s="62" t="s">
        <v>6050</v>
      </c>
      <c r="EI201" s="62" t="s">
        <v>6050</v>
      </c>
      <c r="EJ201" s="62" t="s">
        <v>6050</v>
      </c>
      <c r="EK201" s="62" t="s">
        <v>6050</v>
      </c>
      <c r="EL201" s="62" t="s">
        <v>6050</v>
      </c>
      <c r="EM201" s="62" t="s">
        <v>6050</v>
      </c>
      <c r="EN201" s="62" t="s">
        <v>6050</v>
      </c>
      <c r="EO201" s="62" t="s">
        <v>6050</v>
      </c>
      <c r="EP201" s="66" t="s">
        <v>8159</v>
      </c>
      <c r="EQ201" s="66"/>
      <c r="ER201" s="66" t="s">
        <v>8159</v>
      </c>
      <c r="ES201" s="66"/>
      <c r="ET201" s="66" t="s">
        <v>25</v>
      </c>
      <c r="EU201" s="66" t="s">
        <v>25</v>
      </c>
      <c r="EV201" s="66" t="s">
        <v>4354</v>
      </c>
      <c r="EW201" s="66" t="s">
        <v>4354</v>
      </c>
      <c r="EX201" s="66" t="s">
        <v>4354</v>
      </c>
      <c r="EY201" s="66" t="s">
        <v>4354</v>
      </c>
      <c r="EZ201" s="62" t="s">
        <v>576</v>
      </c>
      <c r="FA201" s="62" t="s">
        <v>25</v>
      </c>
      <c r="FB201" s="62" t="s">
        <v>3694</v>
      </c>
      <c r="FC201" s="62" t="s">
        <v>25</v>
      </c>
      <c r="FD201" s="66" t="s">
        <v>2435</v>
      </c>
      <c r="FE201" s="66" t="s">
        <v>2435</v>
      </c>
      <c r="FF201" s="66" t="s">
        <v>2435</v>
      </c>
      <c r="FG201" s="63" t="s">
        <v>25</v>
      </c>
      <c r="FH201" s="62"/>
      <c r="FI201" s="63" t="s">
        <v>25</v>
      </c>
      <c r="FJ201" s="62"/>
      <c r="FK201" s="62" t="s">
        <v>478</v>
      </c>
      <c r="FL201" s="63"/>
      <c r="FM201" s="63" t="s">
        <v>2499</v>
      </c>
      <c r="FN201" s="63" t="s">
        <v>2493</v>
      </c>
      <c r="FO201" s="63" t="s">
        <v>2555</v>
      </c>
      <c r="FP201" s="63" t="s">
        <v>2555</v>
      </c>
      <c r="FQ201" s="63" t="s">
        <v>2555</v>
      </c>
      <c r="FR201" s="63" t="s">
        <v>2555</v>
      </c>
      <c r="FS201" s="62" t="s">
        <v>25</v>
      </c>
      <c r="FT201" s="63" t="s">
        <v>25</v>
      </c>
      <c r="FU201" s="63" t="s">
        <v>25</v>
      </c>
      <c r="FV201" s="63" t="s">
        <v>2622</v>
      </c>
      <c r="FW201" s="62"/>
      <c r="FX201" s="62" t="s">
        <v>1498</v>
      </c>
      <c r="FY201" s="62" t="s">
        <v>1498</v>
      </c>
      <c r="FZ201" s="62" t="s">
        <v>25</v>
      </c>
      <c r="GA201" s="62" t="s">
        <v>25</v>
      </c>
      <c r="GB201" s="62" t="s">
        <v>1067</v>
      </c>
      <c r="GC201" s="62" t="s">
        <v>25</v>
      </c>
      <c r="GD201" s="62" t="s">
        <v>25</v>
      </c>
      <c r="GE201" s="62" t="s">
        <v>25</v>
      </c>
      <c r="GF201" s="62" t="s">
        <v>25</v>
      </c>
      <c r="GG201" s="62" t="s">
        <v>25</v>
      </c>
      <c r="GH201" s="62" t="s">
        <v>25</v>
      </c>
      <c r="GI201" s="62" t="s">
        <v>25</v>
      </c>
      <c r="GJ201" s="62"/>
      <c r="GK201" s="62"/>
      <c r="GL201" s="62" t="s">
        <v>1343</v>
      </c>
      <c r="GM201" s="62" t="s">
        <v>1341</v>
      </c>
      <c r="GN201" s="62" t="s">
        <v>1341</v>
      </c>
      <c r="GO201" s="62"/>
      <c r="GP201" s="62" t="s">
        <v>1652</v>
      </c>
      <c r="GQ201" s="62" t="s">
        <v>1284</v>
      </c>
      <c r="GR201" s="62"/>
      <c r="GS201" s="62"/>
      <c r="GT201" s="62" t="s">
        <v>1149</v>
      </c>
      <c r="GU201" s="62" t="s">
        <v>1149</v>
      </c>
      <c r="GV201" s="62" t="s">
        <v>1149</v>
      </c>
      <c r="GW201" s="62" t="s">
        <v>1149</v>
      </c>
      <c r="GX201" s="62" t="s">
        <v>3424</v>
      </c>
      <c r="GY201" s="62" t="s">
        <v>3424</v>
      </c>
      <c r="GZ201" s="62" t="s">
        <v>25</v>
      </c>
      <c r="HA201" s="67"/>
      <c r="HB201" s="67"/>
      <c r="HC201" s="62" t="s">
        <v>3016</v>
      </c>
      <c r="HD201" s="62" t="s">
        <v>3016</v>
      </c>
      <c r="HE201" s="62" t="s">
        <v>3016</v>
      </c>
      <c r="HF201" s="62" t="s">
        <v>3016</v>
      </c>
      <c r="HG201" s="62" t="s">
        <v>5915</v>
      </c>
      <c r="HH201" s="62" t="s">
        <v>5915</v>
      </c>
      <c r="HI201" s="62" t="s">
        <v>25</v>
      </c>
      <c r="HJ201" s="62" t="s">
        <v>3214</v>
      </c>
      <c r="HK201" s="62" t="s">
        <v>509</v>
      </c>
      <c r="HL201" s="62" t="s">
        <v>509</v>
      </c>
      <c r="HM201" s="62" t="s">
        <v>3265</v>
      </c>
    </row>
    <row r="202" spans="1:252" s="4" customFormat="1" ht="22.5" customHeight="1">
      <c r="A202" s="9" t="s">
        <v>3043</v>
      </c>
      <c r="B202" s="2"/>
      <c r="C202" s="89"/>
      <c r="D202" s="89"/>
      <c r="E202" s="89"/>
      <c r="F202" s="89"/>
      <c r="G202" s="89"/>
      <c r="H202" s="89"/>
      <c r="I202" s="89"/>
      <c r="J202" s="89"/>
      <c r="K202" s="89"/>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89"/>
      <c r="AJ202" s="89"/>
      <c r="AK202" s="89"/>
      <c r="AL202" s="89"/>
      <c r="AM202" s="89"/>
      <c r="AN202" s="89"/>
      <c r="AO202" s="89"/>
      <c r="AP202" s="89"/>
      <c r="AQ202" s="89"/>
      <c r="AR202" s="89"/>
      <c r="AS202" s="89"/>
      <c r="AT202" s="89"/>
      <c r="AU202" s="89"/>
      <c r="AV202" s="89"/>
      <c r="AW202" s="89"/>
      <c r="AX202" s="89"/>
      <c r="AY202" s="89"/>
      <c r="AZ202" s="89"/>
      <c r="BA202" s="89"/>
      <c r="BB202" s="89"/>
      <c r="BC202" s="89"/>
      <c r="BD202" s="89"/>
      <c r="BE202" s="89"/>
      <c r="BF202" s="89"/>
      <c r="BG202" s="89"/>
      <c r="BH202" s="89"/>
      <c r="BI202" s="89"/>
      <c r="BJ202" s="89"/>
      <c r="BK202" s="89"/>
      <c r="BL202" s="89"/>
      <c r="BM202" s="89"/>
      <c r="BN202" s="89"/>
      <c r="BO202" s="89"/>
      <c r="BP202" s="89"/>
      <c r="BQ202" s="89"/>
      <c r="BR202" s="89"/>
      <c r="BS202" s="89"/>
      <c r="BT202" s="89"/>
      <c r="BU202" s="89"/>
      <c r="BV202" s="89"/>
      <c r="BW202" s="89"/>
      <c r="BX202" s="89"/>
      <c r="BY202" s="89"/>
      <c r="BZ202" s="89"/>
      <c r="CA202" s="89"/>
      <c r="CB202" s="89"/>
      <c r="CC202" s="89"/>
      <c r="CD202" s="89"/>
      <c r="CE202" s="89"/>
      <c r="CF202" s="89"/>
      <c r="CG202" s="89"/>
      <c r="CH202" s="89"/>
      <c r="CI202" s="89"/>
      <c r="CJ202" s="89"/>
      <c r="CK202" s="89"/>
      <c r="CL202" s="89"/>
      <c r="CM202" s="89"/>
      <c r="CN202" s="89"/>
      <c r="CO202" s="89"/>
      <c r="CP202" s="89"/>
      <c r="CQ202" s="89"/>
      <c r="CR202" s="89"/>
      <c r="CS202" s="89"/>
      <c r="CT202" s="89"/>
      <c r="CU202" s="89"/>
      <c r="CV202" s="89"/>
      <c r="CW202" s="89"/>
      <c r="CX202" s="89"/>
      <c r="CY202" s="89"/>
      <c r="CZ202" s="89"/>
      <c r="DA202" s="89"/>
      <c r="DB202" s="89"/>
      <c r="DC202" s="89"/>
      <c r="DD202" s="89"/>
      <c r="DE202" s="89"/>
      <c r="DF202" s="89"/>
      <c r="DG202" s="89"/>
      <c r="DH202" s="89"/>
      <c r="DI202" s="89"/>
      <c r="DJ202" s="89"/>
      <c r="DK202" s="89"/>
      <c r="DL202" s="89"/>
      <c r="DM202" s="89"/>
      <c r="DN202" s="89"/>
      <c r="DO202" s="89"/>
      <c r="DP202" s="89"/>
      <c r="DQ202" s="89"/>
      <c r="DR202" s="89"/>
      <c r="DS202" s="89"/>
      <c r="DT202" s="89"/>
      <c r="DU202" s="89"/>
      <c r="DV202" s="89"/>
      <c r="DW202" s="89"/>
      <c r="DX202" s="89"/>
      <c r="DY202" s="89"/>
      <c r="DZ202" s="89"/>
      <c r="EA202" s="89"/>
      <c r="EB202" s="89"/>
      <c r="EC202" s="89"/>
      <c r="ED202" s="89"/>
      <c r="EE202" s="89"/>
      <c r="EF202" s="89"/>
      <c r="EG202" s="89"/>
      <c r="EH202" s="89"/>
      <c r="EI202" s="89"/>
      <c r="EJ202" s="89"/>
      <c r="EK202" s="89"/>
      <c r="EL202" s="89"/>
      <c r="EM202" s="89"/>
      <c r="EN202" s="89"/>
      <c r="EO202" s="89"/>
      <c r="EP202" s="89"/>
      <c r="EQ202" s="89"/>
      <c r="ER202" s="89"/>
      <c r="ES202" s="89"/>
      <c r="ET202" s="89"/>
      <c r="EU202" s="89"/>
      <c r="EV202" s="89"/>
      <c r="EW202" s="89"/>
      <c r="EX202" s="89"/>
      <c r="EY202" s="89"/>
      <c r="EZ202" s="89"/>
      <c r="FA202" s="89"/>
      <c r="FB202" s="89"/>
      <c r="FC202" s="89"/>
      <c r="FD202" s="89"/>
      <c r="FE202" s="89"/>
      <c r="FF202" s="89"/>
      <c r="FG202" s="89"/>
      <c r="FH202" s="89"/>
      <c r="FI202" s="89"/>
      <c r="FJ202" s="89"/>
      <c r="FK202" s="89"/>
      <c r="FL202" s="89"/>
      <c r="FM202" s="89"/>
      <c r="FN202" s="89"/>
      <c r="FO202" s="89"/>
      <c r="FP202" s="89"/>
      <c r="FQ202" s="89"/>
      <c r="FR202" s="89"/>
      <c r="FS202" s="89"/>
      <c r="FT202" s="89"/>
      <c r="FU202" s="89"/>
      <c r="FV202" s="89"/>
      <c r="FW202" s="89"/>
      <c r="FX202" s="89"/>
      <c r="FY202" s="89"/>
      <c r="FZ202" s="89"/>
      <c r="GA202" s="89"/>
      <c r="GB202" s="89"/>
      <c r="GC202" s="89"/>
      <c r="GD202" s="89"/>
      <c r="GE202" s="89"/>
      <c r="GF202" s="89"/>
      <c r="GG202" s="89"/>
      <c r="GH202" s="89"/>
      <c r="GI202" s="89"/>
      <c r="GJ202" s="89"/>
      <c r="GK202" s="89"/>
      <c r="GL202" s="89"/>
      <c r="GM202" s="89"/>
      <c r="GN202" s="89"/>
      <c r="GO202" s="89"/>
      <c r="GP202" s="89"/>
      <c r="GQ202" s="89"/>
      <c r="GR202" s="89"/>
      <c r="GS202" s="89"/>
      <c r="GT202" s="89"/>
      <c r="GU202" s="89"/>
      <c r="GV202" s="89"/>
      <c r="GW202" s="89"/>
      <c r="GX202" s="89"/>
      <c r="GY202" s="89"/>
      <c r="GZ202" s="89"/>
      <c r="HA202" s="89"/>
      <c r="HB202" s="89"/>
      <c r="HC202" s="89"/>
      <c r="HD202" s="89"/>
      <c r="HE202" s="89"/>
      <c r="HF202" s="89"/>
      <c r="HG202" s="89"/>
      <c r="HH202" s="89"/>
      <c r="HI202" s="89"/>
      <c r="HJ202" s="89"/>
      <c r="HK202" s="89"/>
      <c r="HL202" s="89"/>
      <c r="HM202" s="89"/>
      <c r="HN202" s="89"/>
      <c r="HO202" s="89"/>
      <c r="HP202" s="89"/>
      <c r="HQ202" s="89"/>
      <c r="HR202" s="89"/>
      <c r="HS202" s="89"/>
      <c r="HT202" s="89"/>
      <c r="HU202" s="89"/>
      <c r="HV202" s="89"/>
      <c r="HW202" s="89"/>
      <c r="HX202" s="89"/>
      <c r="HY202" s="89"/>
      <c r="HZ202" s="89"/>
      <c r="IA202" s="89"/>
      <c r="IB202" s="89"/>
      <c r="IC202" s="89"/>
      <c r="ID202" s="89"/>
      <c r="IE202" s="89"/>
      <c r="IF202" s="89"/>
      <c r="IG202" s="89"/>
      <c r="IH202" s="89"/>
      <c r="II202" s="89"/>
      <c r="IL202" s="30"/>
      <c r="IM202" s="30"/>
      <c r="IP202" s="25"/>
      <c r="IQ202" s="25"/>
      <c r="IR202" s="25"/>
    </row>
    <row r="203" spans="1:252" ht="22.5" customHeight="1">
      <c r="A203" s="125" t="s">
        <v>1903</v>
      </c>
      <c r="B203" s="125"/>
      <c r="C203" s="42" t="s">
        <v>25</v>
      </c>
      <c r="D203" s="47" t="s">
        <v>67</v>
      </c>
      <c r="E203" s="42" t="s">
        <v>5130</v>
      </c>
      <c r="F203" s="42" t="s">
        <v>6809</v>
      </c>
      <c r="G203" s="42" t="s">
        <v>6225</v>
      </c>
      <c r="H203" s="47" t="s">
        <v>67</v>
      </c>
      <c r="I203" s="47" t="s">
        <v>1898</v>
      </c>
      <c r="J203" s="47" t="s">
        <v>67</v>
      </c>
      <c r="K203" s="47" t="s">
        <v>1898</v>
      </c>
      <c r="L203" s="47" t="s">
        <v>1898</v>
      </c>
      <c r="M203" s="47" t="s">
        <v>1898</v>
      </c>
      <c r="N203" s="47" t="s">
        <v>1898</v>
      </c>
      <c r="O203" s="47" t="s">
        <v>1898</v>
      </c>
      <c r="P203" s="42" t="s">
        <v>65</v>
      </c>
      <c r="Q203" s="42" t="s">
        <v>65</v>
      </c>
      <c r="R203" s="42" t="s">
        <v>77</v>
      </c>
      <c r="S203" s="42" t="s">
        <v>77</v>
      </c>
      <c r="T203" s="42" t="s">
        <v>25</v>
      </c>
      <c r="U203" s="47" t="s">
        <v>25</v>
      </c>
      <c r="V203" s="42" t="s">
        <v>77</v>
      </c>
      <c r="W203" s="42" t="s">
        <v>6433</v>
      </c>
      <c r="X203" s="42" t="s">
        <v>77</v>
      </c>
      <c r="Y203" s="42" t="s">
        <v>6433</v>
      </c>
      <c r="Z203" s="42" t="s">
        <v>25</v>
      </c>
      <c r="AA203" s="42" t="s">
        <v>25</v>
      </c>
      <c r="AB203" s="42" t="s">
        <v>25</v>
      </c>
      <c r="AC203" s="42" t="s">
        <v>67</v>
      </c>
      <c r="AD203" s="42" t="s">
        <v>67</v>
      </c>
      <c r="AE203" s="42" t="s">
        <v>67</v>
      </c>
      <c r="AF203" s="42" t="s">
        <v>45</v>
      </c>
      <c r="AG203" s="47" t="s">
        <v>67</v>
      </c>
      <c r="AH203" s="47" t="s">
        <v>67</v>
      </c>
      <c r="AI203" s="42" t="s">
        <v>5321</v>
      </c>
      <c r="AJ203" s="42" t="s">
        <v>25</v>
      </c>
      <c r="AK203" s="47" t="s">
        <v>25</v>
      </c>
      <c r="AL203" s="42" t="s">
        <v>6809</v>
      </c>
      <c r="AM203" s="47" t="s">
        <v>4590</v>
      </c>
      <c r="AN203" s="42" t="s">
        <v>25</v>
      </c>
      <c r="AO203" s="42" t="s">
        <v>5913</v>
      </c>
      <c r="AP203" s="47" t="s">
        <v>4590</v>
      </c>
      <c r="AQ203" s="47" t="s">
        <v>4590</v>
      </c>
      <c r="AR203" s="42" t="s">
        <v>25</v>
      </c>
      <c r="AS203" s="42" t="s">
        <v>25</v>
      </c>
      <c r="AT203" s="42" t="s">
        <v>25</v>
      </c>
      <c r="AU203" s="47" t="s">
        <v>25</v>
      </c>
      <c r="AV203" s="47" t="s">
        <v>25</v>
      </c>
      <c r="AW203" s="47" t="s">
        <v>25</v>
      </c>
      <c r="AX203" s="47" t="s">
        <v>25</v>
      </c>
      <c r="AY203" s="47" t="s">
        <v>25</v>
      </c>
      <c r="AZ203" s="47" t="s">
        <v>25</v>
      </c>
      <c r="BA203" s="47" t="s">
        <v>25</v>
      </c>
      <c r="BB203" s="47" t="s">
        <v>25</v>
      </c>
      <c r="BC203" s="47" t="s">
        <v>25</v>
      </c>
      <c r="BD203" s="47" t="s">
        <v>25</v>
      </c>
      <c r="BE203" s="47" t="s">
        <v>25</v>
      </c>
      <c r="BF203" s="47" t="s">
        <v>25</v>
      </c>
      <c r="BG203" s="42" t="s">
        <v>7175</v>
      </c>
      <c r="BH203" s="47" t="s">
        <v>77</v>
      </c>
      <c r="BI203" s="47" t="s">
        <v>77</v>
      </c>
      <c r="BJ203" s="47" t="s">
        <v>77</v>
      </c>
      <c r="BK203" s="47" t="s">
        <v>77</v>
      </c>
      <c r="BL203" s="47" t="s">
        <v>77</v>
      </c>
      <c r="BM203" s="42" t="s">
        <v>7122</v>
      </c>
      <c r="BN203" s="47" t="s">
        <v>77</v>
      </c>
      <c r="BO203" s="42" t="s">
        <v>7121</v>
      </c>
      <c r="BP203" s="47" t="s">
        <v>77</v>
      </c>
      <c r="BQ203" s="47" t="s">
        <v>77</v>
      </c>
      <c r="BR203" s="47" t="s">
        <v>4240</v>
      </c>
      <c r="BS203" s="47" t="s">
        <v>3619</v>
      </c>
      <c r="BT203" s="47" t="s">
        <v>77</v>
      </c>
      <c r="BU203" s="47" t="s">
        <v>77</v>
      </c>
      <c r="BV203" s="47" t="s">
        <v>4240</v>
      </c>
      <c r="BW203" s="47" t="s">
        <v>4240</v>
      </c>
      <c r="BX203" s="42" t="s">
        <v>6759</v>
      </c>
      <c r="BY203" s="42" t="s">
        <v>25</v>
      </c>
      <c r="BZ203" s="42" t="s">
        <v>25</v>
      </c>
      <c r="CA203" s="42" t="s">
        <v>7317</v>
      </c>
      <c r="CB203" s="42" t="s">
        <v>25</v>
      </c>
      <c r="CC203" s="42" t="s">
        <v>25</v>
      </c>
      <c r="CD203" s="42" t="s">
        <v>25</v>
      </c>
      <c r="CE203" s="47" t="s">
        <v>25</v>
      </c>
      <c r="CF203" s="29" t="s">
        <v>199</v>
      </c>
      <c r="CG203" s="29" t="s">
        <v>199</v>
      </c>
      <c r="CH203" s="29" t="s">
        <v>199</v>
      </c>
      <c r="CI203" s="29" t="s">
        <v>199</v>
      </c>
      <c r="CJ203" s="29" t="s">
        <v>238</v>
      </c>
      <c r="CK203" s="29" t="s">
        <v>4985</v>
      </c>
      <c r="CL203" s="29" t="s">
        <v>4985</v>
      </c>
      <c r="CM203" s="29" t="s">
        <v>4985</v>
      </c>
      <c r="CN203" s="42" t="s">
        <v>8057</v>
      </c>
      <c r="CO203" s="42" t="s">
        <v>8057</v>
      </c>
      <c r="CP203" s="29" t="s">
        <v>238</v>
      </c>
      <c r="CQ203" s="29" t="s">
        <v>238</v>
      </c>
      <c r="CR203" s="29" t="s">
        <v>238</v>
      </c>
      <c r="CS203" s="29" t="s">
        <v>25</v>
      </c>
      <c r="CT203" s="29" t="s">
        <v>25</v>
      </c>
      <c r="CU203" s="29" t="s">
        <v>25</v>
      </c>
      <c r="CV203" s="29" t="s">
        <v>25</v>
      </c>
      <c r="CW203" s="29" t="s">
        <v>25</v>
      </c>
      <c r="CX203" s="29" t="s">
        <v>25</v>
      </c>
      <c r="CY203" s="29" t="s">
        <v>25</v>
      </c>
      <c r="CZ203" s="29" t="s">
        <v>25</v>
      </c>
      <c r="DA203" s="47" t="s">
        <v>394</v>
      </c>
      <c r="DB203" s="47" t="s">
        <v>25</v>
      </c>
      <c r="DC203" s="47" t="s">
        <v>394</v>
      </c>
      <c r="DD203" s="47" t="s">
        <v>25</v>
      </c>
      <c r="DE203" s="47" t="s">
        <v>394</v>
      </c>
      <c r="DF203" s="47" t="s">
        <v>394</v>
      </c>
      <c r="DG203" s="47" t="s">
        <v>394</v>
      </c>
      <c r="DH203" s="47" t="s">
        <v>394</v>
      </c>
      <c r="DI203" s="47" t="s">
        <v>25</v>
      </c>
      <c r="DJ203" s="47" t="s">
        <v>25</v>
      </c>
      <c r="DK203" s="47" t="s">
        <v>25</v>
      </c>
      <c r="DL203" s="42" t="s">
        <v>366</v>
      </c>
      <c r="DM203" s="42" t="s">
        <v>366</v>
      </c>
      <c r="DN203" s="42" t="s">
        <v>67</v>
      </c>
      <c r="DO203" s="42" t="s">
        <v>25</v>
      </c>
      <c r="DP203" s="42" t="s">
        <v>25</v>
      </c>
      <c r="DQ203" s="47" t="s">
        <v>25</v>
      </c>
      <c r="DR203" s="47" t="s">
        <v>67</v>
      </c>
      <c r="DS203" s="47" t="s">
        <v>67</v>
      </c>
      <c r="DT203" s="47" t="s">
        <v>67</v>
      </c>
      <c r="DU203" s="47" t="s">
        <v>67</v>
      </c>
      <c r="DV203" s="47" t="s">
        <v>67</v>
      </c>
      <c r="DW203" s="47" t="s">
        <v>67</v>
      </c>
      <c r="DX203" s="47" t="s">
        <v>67</v>
      </c>
      <c r="DY203" s="47" t="s">
        <v>67</v>
      </c>
      <c r="DZ203" s="47" t="s">
        <v>67</v>
      </c>
      <c r="EA203" s="47" t="s">
        <v>67</v>
      </c>
      <c r="EB203" s="47" t="s">
        <v>67</v>
      </c>
      <c r="EC203" s="47" t="s">
        <v>67</v>
      </c>
      <c r="ED203" s="47" t="s">
        <v>67</v>
      </c>
      <c r="EE203" s="47" t="s">
        <v>67</v>
      </c>
      <c r="EF203" s="47" t="s">
        <v>67</v>
      </c>
      <c r="EG203" s="47" t="s">
        <v>67</v>
      </c>
      <c r="EH203" s="42" t="s">
        <v>67</v>
      </c>
      <c r="EI203" s="42" t="s">
        <v>67</v>
      </c>
      <c r="EJ203" s="42" t="s">
        <v>67</v>
      </c>
      <c r="EK203" s="42" t="s">
        <v>67</v>
      </c>
      <c r="EL203" s="42" t="s">
        <v>67</v>
      </c>
      <c r="EM203" s="42" t="s">
        <v>67</v>
      </c>
      <c r="EN203" s="42" t="s">
        <v>67</v>
      </c>
      <c r="EO203" s="42" t="s">
        <v>67</v>
      </c>
      <c r="EP203" s="47" t="s">
        <v>25</v>
      </c>
      <c r="EQ203" s="47" t="s">
        <v>25</v>
      </c>
      <c r="ER203" s="47" t="s">
        <v>8164</v>
      </c>
      <c r="ES203" s="47" t="s">
        <v>25</v>
      </c>
      <c r="ET203" s="47" t="s">
        <v>25</v>
      </c>
      <c r="EU203" s="47" t="s">
        <v>25</v>
      </c>
      <c r="EV203" s="47" t="s">
        <v>25</v>
      </c>
      <c r="EW203" s="47" t="s">
        <v>67</v>
      </c>
      <c r="EX203" s="47" t="s">
        <v>25</v>
      </c>
      <c r="EY203" s="47" t="s">
        <v>67</v>
      </c>
      <c r="EZ203" s="42" t="s">
        <v>25</v>
      </c>
      <c r="FA203" s="42" t="s">
        <v>25</v>
      </c>
      <c r="FB203" s="42" t="s">
        <v>25</v>
      </c>
      <c r="FC203" s="42" t="s">
        <v>25</v>
      </c>
      <c r="FD203" s="47" t="s">
        <v>67</v>
      </c>
      <c r="FE203" s="47" t="s">
        <v>67</v>
      </c>
      <c r="FF203" s="47" t="s">
        <v>67</v>
      </c>
      <c r="FG203" s="42" t="s">
        <v>25</v>
      </c>
      <c r="FH203" s="47" t="s">
        <v>25</v>
      </c>
      <c r="FI203" s="42" t="s">
        <v>25</v>
      </c>
      <c r="FJ203" s="42" t="s">
        <v>25</v>
      </c>
      <c r="FK203" s="47" t="s">
        <v>25</v>
      </c>
      <c r="FL203" s="42" t="s">
        <v>45</v>
      </c>
      <c r="FM203" s="42" t="s">
        <v>199</v>
      </c>
      <c r="FN203" s="42" t="s">
        <v>199</v>
      </c>
      <c r="FO203" s="42" t="s">
        <v>199</v>
      </c>
      <c r="FP203" s="42" t="s">
        <v>199</v>
      </c>
      <c r="FQ203" s="42" t="s">
        <v>199</v>
      </c>
      <c r="FR203" s="42" t="s">
        <v>199</v>
      </c>
      <c r="FS203" s="42" t="s">
        <v>25</v>
      </c>
      <c r="FT203" s="47" t="s">
        <v>25</v>
      </c>
      <c r="FU203" s="47" t="s">
        <v>25</v>
      </c>
      <c r="FV203" s="47" t="s">
        <v>25</v>
      </c>
      <c r="FW203" s="47" t="s">
        <v>25</v>
      </c>
      <c r="FX203" s="47" t="s">
        <v>25</v>
      </c>
      <c r="FY203" s="47" t="s">
        <v>25</v>
      </c>
      <c r="FZ203" s="47" t="s">
        <v>2767</v>
      </c>
      <c r="GA203" s="42" t="s">
        <v>25</v>
      </c>
      <c r="GB203" s="42" t="s">
        <v>1065</v>
      </c>
      <c r="GC203" s="47" t="s">
        <v>25</v>
      </c>
      <c r="GD203" s="42" t="s">
        <v>2792</v>
      </c>
      <c r="GE203" s="42" t="s">
        <v>2792</v>
      </c>
      <c r="GF203" s="42" t="s">
        <v>2792</v>
      </c>
      <c r="GG203" s="42" t="s">
        <v>2792</v>
      </c>
      <c r="GH203" s="42" t="s">
        <v>2792</v>
      </c>
      <c r="GI203" s="42" t="s">
        <v>2792</v>
      </c>
      <c r="GJ203" s="47" t="s">
        <v>25</v>
      </c>
      <c r="GK203" s="47" t="s">
        <v>321</v>
      </c>
      <c r="GL203" s="42" t="s">
        <v>1346</v>
      </c>
      <c r="GM203" s="47" t="s">
        <v>65</v>
      </c>
      <c r="GN203" s="42" t="s">
        <v>1346</v>
      </c>
      <c r="GO203" s="47" t="s">
        <v>65</v>
      </c>
      <c r="GP203" s="42" t="s">
        <v>2792</v>
      </c>
      <c r="GQ203" s="47" t="s">
        <v>25</v>
      </c>
      <c r="GR203" s="42" t="s">
        <v>227</v>
      </c>
      <c r="GS203" s="42" t="s">
        <v>227</v>
      </c>
      <c r="GT203" s="42" t="s">
        <v>40</v>
      </c>
      <c r="GU203" s="42" t="s">
        <v>210</v>
      </c>
      <c r="GV203" s="42" t="s">
        <v>210</v>
      </c>
      <c r="GW203" s="42" t="s">
        <v>40</v>
      </c>
      <c r="GX203" s="42" t="s">
        <v>25</v>
      </c>
      <c r="GY203" s="42" t="s">
        <v>25</v>
      </c>
      <c r="GZ203" s="42" t="s">
        <v>5645</v>
      </c>
      <c r="HA203" s="50" t="s">
        <v>25</v>
      </c>
      <c r="HB203" s="50" t="s">
        <v>25</v>
      </c>
      <c r="HC203" s="42" t="s">
        <v>40</v>
      </c>
      <c r="HD203" s="42" t="s">
        <v>40</v>
      </c>
      <c r="HE203" s="42" t="s">
        <v>40</v>
      </c>
      <c r="HF203" s="42" t="s">
        <v>40</v>
      </c>
      <c r="HG203" s="42" t="s">
        <v>5130</v>
      </c>
      <c r="HH203" s="42" t="s">
        <v>7823</v>
      </c>
      <c r="HI203" s="42" t="s">
        <v>25</v>
      </c>
      <c r="HJ203" s="43" t="s">
        <v>3213</v>
      </c>
      <c r="HK203" s="42" t="s">
        <v>67</v>
      </c>
      <c r="HL203" s="47" t="s">
        <v>931</v>
      </c>
      <c r="HM203" s="42" t="s">
        <v>25</v>
      </c>
    </row>
    <row r="204" spans="1:252" ht="11.25" customHeight="1">
      <c r="A204" s="86" t="s">
        <v>435</v>
      </c>
      <c r="B204" s="86"/>
      <c r="C204" s="62" t="s">
        <v>5536</v>
      </c>
      <c r="D204" s="62" t="s">
        <v>5535</v>
      </c>
      <c r="E204" s="62" t="s">
        <v>6172</v>
      </c>
      <c r="F204" s="62" t="s">
        <v>6219</v>
      </c>
      <c r="G204" s="62" t="s">
        <v>6219</v>
      </c>
      <c r="H204" s="62" t="s">
        <v>5535</v>
      </c>
      <c r="I204" s="62" t="s">
        <v>6359</v>
      </c>
      <c r="J204" s="62"/>
      <c r="K204" s="111" t="s">
        <v>1611</v>
      </c>
      <c r="L204" s="62" t="s">
        <v>6359</v>
      </c>
      <c r="M204" s="111" t="s">
        <v>1611</v>
      </c>
      <c r="N204" s="62" t="s">
        <v>6359</v>
      </c>
      <c r="O204" s="111" t="s">
        <v>1611</v>
      </c>
      <c r="P204" s="63"/>
      <c r="Q204" s="112" t="s">
        <v>672</v>
      </c>
      <c r="R204" s="63"/>
      <c r="S204" s="112" t="s">
        <v>707</v>
      </c>
      <c r="T204" s="62" t="s">
        <v>25</v>
      </c>
      <c r="U204" s="62" t="s">
        <v>25</v>
      </c>
      <c r="V204" s="62" t="s">
        <v>4742</v>
      </c>
      <c r="W204" s="62" t="s">
        <v>4742</v>
      </c>
      <c r="X204" s="62" t="s">
        <v>4671</v>
      </c>
      <c r="Y204" s="62" t="s">
        <v>4671</v>
      </c>
      <c r="Z204" s="63" t="s">
        <v>25</v>
      </c>
      <c r="AA204" s="63" t="s">
        <v>25</v>
      </c>
      <c r="AB204" s="63" t="s">
        <v>25</v>
      </c>
      <c r="AC204" s="63" t="s">
        <v>2307</v>
      </c>
      <c r="AD204" s="63" t="s">
        <v>2307</v>
      </c>
      <c r="AE204" s="63" t="s">
        <v>2307</v>
      </c>
      <c r="AF204" s="112"/>
      <c r="AG204" s="112"/>
      <c r="AH204" s="112"/>
      <c r="AI204" s="201"/>
      <c r="AJ204" s="63" t="s">
        <v>3899</v>
      </c>
      <c r="AK204" s="63" t="s">
        <v>3899</v>
      </c>
      <c r="AL204" s="62" t="s">
        <v>6219</v>
      </c>
      <c r="AM204" s="112" t="s">
        <v>4590</v>
      </c>
      <c r="AN204" s="201"/>
      <c r="AO204" s="63" t="s">
        <v>6905</v>
      </c>
      <c r="AP204" s="112" t="s">
        <v>4590</v>
      </c>
      <c r="AQ204" s="112"/>
      <c r="AR204" s="112" t="s">
        <v>25</v>
      </c>
      <c r="AS204" s="112"/>
      <c r="AT204" s="112"/>
      <c r="AU204" s="112" t="s">
        <v>25</v>
      </c>
      <c r="AV204" s="112" t="s">
        <v>25</v>
      </c>
      <c r="AW204" s="112" t="s">
        <v>25</v>
      </c>
      <c r="AX204" s="112" t="s">
        <v>25</v>
      </c>
      <c r="AY204" s="112" t="s">
        <v>25</v>
      </c>
      <c r="AZ204" s="112" t="s">
        <v>25</v>
      </c>
      <c r="BA204" s="112" t="s">
        <v>25</v>
      </c>
      <c r="BB204" s="112" t="s">
        <v>25</v>
      </c>
      <c r="BC204" s="112" t="s">
        <v>25</v>
      </c>
      <c r="BD204" s="112" t="s">
        <v>25</v>
      </c>
      <c r="BE204" s="62"/>
      <c r="BF204" s="111" t="s">
        <v>25</v>
      </c>
      <c r="BG204" s="63" t="s">
        <v>4264</v>
      </c>
      <c r="BH204" s="62"/>
      <c r="BI204" s="111" t="s">
        <v>779</v>
      </c>
      <c r="BJ204" s="111" t="s">
        <v>779</v>
      </c>
      <c r="BK204" s="62" t="s">
        <v>4264</v>
      </c>
      <c r="BL204" s="63" t="s">
        <v>4264</v>
      </c>
      <c r="BM204" s="63" t="s">
        <v>4329</v>
      </c>
      <c r="BN204" s="62"/>
      <c r="BO204" s="63" t="s">
        <v>4329</v>
      </c>
      <c r="BP204" s="111" t="s">
        <v>830</v>
      </c>
      <c r="BQ204" s="111" t="s">
        <v>830</v>
      </c>
      <c r="BR204" s="62" t="s">
        <v>4264</v>
      </c>
      <c r="BS204" s="63" t="s">
        <v>4264</v>
      </c>
      <c r="BT204" s="111" t="s">
        <v>886</v>
      </c>
      <c r="BU204" s="111" t="s">
        <v>886</v>
      </c>
      <c r="BV204" s="62" t="s">
        <v>4264</v>
      </c>
      <c r="BW204" s="63" t="s">
        <v>4264</v>
      </c>
      <c r="BX204" s="63" t="s">
        <v>7249</v>
      </c>
      <c r="BY204" s="63" t="s">
        <v>4113</v>
      </c>
      <c r="BZ204" s="63" t="s">
        <v>4113</v>
      </c>
      <c r="CA204" s="63" t="s">
        <v>7249</v>
      </c>
      <c r="CB204" s="63" t="s">
        <v>4113</v>
      </c>
      <c r="CC204" s="63" t="s">
        <v>25</v>
      </c>
      <c r="CD204" s="62" t="s">
        <v>25</v>
      </c>
      <c r="CE204" s="62"/>
      <c r="CF204" s="113" t="s">
        <v>5095</v>
      </c>
      <c r="CG204" s="113" t="s">
        <v>5095</v>
      </c>
      <c r="CH204" s="64"/>
      <c r="CI204" s="64"/>
      <c r="CJ204" s="64"/>
      <c r="CK204" s="113" t="s">
        <v>4986</v>
      </c>
      <c r="CL204" s="113" t="s">
        <v>4986</v>
      </c>
      <c r="CM204" s="113" t="s">
        <v>4986</v>
      </c>
      <c r="CN204" s="112" t="s">
        <v>8033</v>
      </c>
      <c r="CO204" s="112" t="s">
        <v>8033</v>
      </c>
      <c r="CP204" s="113" t="s">
        <v>1567</v>
      </c>
      <c r="CQ204" s="113" t="s">
        <v>1567</v>
      </c>
      <c r="CR204" s="113" t="s">
        <v>1567</v>
      </c>
      <c r="CS204" s="64"/>
      <c r="CT204" s="113" t="s">
        <v>942</v>
      </c>
      <c r="CU204" s="113" t="s">
        <v>942</v>
      </c>
      <c r="CV204" s="113" t="s">
        <v>3837</v>
      </c>
      <c r="CW204" s="65"/>
      <c r="CX204" s="113" t="s">
        <v>942</v>
      </c>
      <c r="CY204" s="113" t="s">
        <v>942</v>
      </c>
      <c r="CZ204" s="113" t="s">
        <v>3837</v>
      </c>
      <c r="DA204" s="111" t="s">
        <v>4539</v>
      </c>
      <c r="DB204" s="62"/>
      <c r="DC204" s="111" t="s">
        <v>1422</v>
      </c>
      <c r="DD204" s="62"/>
      <c r="DE204" s="111" t="s">
        <v>1422</v>
      </c>
      <c r="DF204" s="111" t="s">
        <v>4539</v>
      </c>
      <c r="DG204" s="111" t="s">
        <v>1422</v>
      </c>
      <c r="DH204" s="111" t="s">
        <v>4539</v>
      </c>
      <c r="DI204" s="62" t="s">
        <v>1763</v>
      </c>
      <c r="DJ204" s="62" t="s">
        <v>1763</v>
      </c>
      <c r="DK204" s="62" t="s">
        <v>1763</v>
      </c>
      <c r="DL204" s="62" t="s">
        <v>3507</v>
      </c>
      <c r="DM204" s="62" t="s">
        <v>2192</v>
      </c>
      <c r="DN204" s="62" t="s">
        <v>3556</v>
      </c>
      <c r="DO204" s="111" t="s">
        <v>25</v>
      </c>
      <c r="DP204" s="111" t="s">
        <v>25</v>
      </c>
      <c r="DQ204" s="62" t="s">
        <v>25</v>
      </c>
      <c r="DR204" s="62"/>
      <c r="DS204" s="62"/>
      <c r="DT204" s="62"/>
      <c r="DU204" s="62"/>
      <c r="DV204" s="111" t="s">
        <v>989</v>
      </c>
      <c r="DW204" s="111" t="s">
        <v>989</v>
      </c>
      <c r="DX204" s="111" t="s">
        <v>989</v>
      </c>
      <c r="DY204" s="111" t="s">
        <v>989</v>
      </c>
      <c r="DZ204" s="111" t="s">
        <v>989</v>
      </c>
      <c r="EA204" s="111" t="s">
        <v>989</v>
      </c>
      <c r="EB204" s="111" t="s">
        <v>989</v>
      </c>
      <c r="EC204" s="111" t="s">
        <v>989</v>
      </c>
      <c r="ED204" s="111" t="s">
        <v>989</v>
      </c>
      <c r="EE204" s="111" t="s">
        <v>989</v>
      </c>
      <c r="EF204" s="111" t="s">
        <v>989</v>
      </c>
      <c r="EG204" s="111" t="s">
        <v>989</v>
      </c>
      <c r="EH204" s="62" t="s">
        <v>6053</v>
      </c>
      <c r="EI204" s="62" t="s">
        <v>6053</v>
      </c>
      <c r="EJ204" s="62" t="s">
        <v>6053</v>
      </c>
      <c r="EK204" s="62" t="s">
        <v>6053</v>
      </c>
      <c r="EL204" s="62" t="s">
        <v>6053</v>
      </c>
      <c r="EM204" s="62" t="s">
        <v>6053</v>
      </c>
      <c r="EN204" s="62" t="s">
        <v>6053</v>
      </c>
      <c r="EO204" s="62" t="s">
        <v>6053</v>
      </c>
      <c r="EP204" s="66" t="s">
        <v>8160</v>
      </c>
      <c r="EQ204" s="66" t="s">
        <v>2249</v>
      </c>
      <c r="ER204" s="66" t="s">
        <v>8165</v>
      </c>
      <c r="ES204" s="66" t="s">
        <v>2249</v>
      </c>
      <c r="ET204" s="66" t="s">
        <v>2249</v>
      </c>
      <c r="EU204" s="66" t="s">
        <v>2249</v>
      </c>
      <c r="EV204" s="66" t="s">
        <v>25</v>
      </c>
      <c r="EW204" s="66" t="s">
        <v>4355</v>
      </c>
      <c r="EX204" s="66" t="s">
        <v>25</v>
      </c>
      <c r="EY204" s="66" t="s">
        <v>4355</v>
      </c>
      <c r="EZ204" s="111" t="s">
        <v>586</v>
      </c>
      <c r="FA204" s="111" t="s">
        <v>586</v>
      </c>
      <c r="FB204" s="111" t="s">
        <v>3692</v>
      </c>
      <c r="FC204" s="111" t="s">
        <v>3692</v>
      </c>
      <c r="FD204" s="66" t="s">
        <v>2441</v>
      </c>
      <c r="FE204" s="66" t="s">
        <v>2441</v>
      </c>
      <c r="FF204" s="66" t="s">
        <v>2441</v>
      </c>
      <c r="FG204" s="63" t="s">
        <v>3588</v>
      </c>
      <c r="FH204" s="111"/>
      <c r="FI204" s="63" t="s">
        <v>3588</v>
      </c>
      <c r="FJ204" s="62" t="s">
        <v>438</v>
      </c>
      <c r="FK204" s="111" t="s">
        <v>25</v>
      </c>
      <c r="FL204" s="63"/>
      <c r="FM204" s="63" t="s">
        <v>2496</v>
      </c>
      <c r="FN204" s="63" t="s">
        <v>2496</v>
      </c>
      <c r="FO204" s="63" t="s">
        <v>2496</v>
      </c>
      <c r="FP204" s="63" t="s">
        <v>2496</v>
      </c>
      <c r="FQ204" s="63" t="s">
        <v>2496</v>
      </c>
      <c r="FR204" s="63" t="s">
        <v>2496</v>
      </c>
      <c r="FS204" s="63" t="s">
        <v>3992</v>
      </c>
      <c r="FT204" s="63" t="s">
        <v>25</v>
      </c>
      <c r="FU204" s="112" t="s">
        <v>25</v>
      </c>
      <c r="FV204" s="63" t="s">
        <v>25</v>
      </c>
      <c r="FW204" s="62"/>
      <c r="FX204" s="62" t="s">
        <v>1535</v>
      </c>
      <c r="FY204" s="62" t="s">
        <v>1535</v>
      </c>
      <c r="FZ204" s="62" t="s">
        <v>2761</v>
      </c>
      <c r="GA204" s="62" t="s">
        <v>1308</v>
      </c>
      <c r="GB204" s="111" t="s">
        <v>1063</v>
      </c>
      <c r="GC204" s="111" t="s">
        <v>1095</v>
      </c>
      <c r="GD204" s="62" t="s">
        <v>2848</v>
      </c>
      <c r="GE204" s="62" t="s">
        <v>2849</v>
      </c>
      <c r="GF204" s="62" t="s">
        <v>2848</v>
      </c>
      <c r="GG204" s="62" t="s">
        <v>2849</v>
      </c>
      <c r="GH204" s="62" t="s">
        <v>5185</v>
      </c>
      <c r="GI204" s="62" t="s">
        <v>2849</v>
      </c>
      <c r="GJ204" s="62"/>
      <c r="GK204" s="62"/>
      <c r="GL204" s="111" t="s">
        <v>1347</v>
      </c>
      <c r="GM204" s="111" t="s">
        <v>1405</v>
      </c>
      <c r="GN204" s="111" t="s">
        <v>1405</v>
      </c>
      <c r="GO204" s="62"/>
      <c r="GP204" s="62" t="s">
        <v>551</v>
      </c>
      <c r="GQ204" s="62" t="s">
        <v>25</v>
      </c>
      <c r="GR204" s="62"/>
      <c r="GS204" s="62"/>
      <c r="GT204" s="111" t="s">
        <v>1150</v>
      </c>
      <c r="GU204" s="111" t="s">
        <v>1150</v>
      </c>
      <c r="GV204" s="111" t="s">
        <v>1150</v>
      </c>
      <c r="GW204" s="111" t="s">
        <v>1150</v>
      </c>
      <c r="GX204" s="111" t="s">
        <v>25</v>
      </c>
      <c r="GY204" s="111" t="s">
        <v>25</v>
      </c>
      <c r="GZ204" s="62" t="s">
        <v>5646</v>
      </c>
      <c r="HA204" s="67"/>
      <c r="HB204" s="67"/>
      <c r="HC204" s="62" t="s">
        <v>3017</v>
      </c>
      <c r="HD204" s="62" t="s">
        <v>3017</v>
      </c>
      <c r="HE204" s="62" t="s">
        <v>3017</v>
      </c>
      <c r="HF204" s="62" t="s">
        <v>3017</v>
      </c>
      <c r="HG204" s="62" t="s">
        <v>5919</v>
      </c>
      <c r="HH204" s="62" t="s">
        <v>5919</v>
      </c>
      <c r="HI204" s="62" t="s">
        <v>1389</v>
      </c>
      <c r="HJ204" s="62" t="s">
        <v>3212</v>
      </c>
      <c r="HK204" s="62" t="s">
        <v>510</v>
      </c>
      <c r="HL204" s="111" t="s">
        <v>510</v>
      </c>
      <c r="HM204" s="62" t="s">
        <v>25</v>
      </c>
    </row>
    <row r="205" spans="1:252" s="30" customFormat="1" ht="22.5" customHeight="1">
      <c r="A205" s="125" t="s">
        <v>1874</v>
      </c>
      <c r="B205" s="125"/>
      <c r="C205" s="42" t="s">
        <v>4234</v>
      </c>
      <c r="D205" s="42" t="s">
        <v>67</v>
      </c>
      <c r="E205" s="42" t="s">
        <v>6820</v>
      </c>
      <c r="F205" s="42" t="s">
        <v>6809</v>
      </c>
      <c r="G205" s="42" t="s">
        <v>6226</v>
      </c>
      <c r="H205" s="42" t="s">
        <v>67</v>
      </c>
      <c r="I205" s="42" t="s">
        <v>67</v>
      </c>
      <c r="J205" s="127"/>
      <c r="K205" s="42" t="s">
        <v>210</v>
      </c>
      <c r="L205" s="42" t="s">
        <v>67</v>
      </c>
      <c r="M205" s="42" t="s">
        <v>210</v>
      </c>
      <c r="N205" s="42" t="s">
        <v>67</v>
      </c>
      <c r="O205" s="42" t="s">
        <v>210</v>
      </c>
      <c r="P205" s="116"/>
      <c r="Q205" s="42" t="s">
        <v>1921</v>
      </c>
      <c r="R205" s="127"/>
      <c r="S205" s="42" t="s">
        <v>931</v>
      </c>
      <c r="T205" s="42" t="s">
        <v>67</v>
      </c>
      <c r="U205" s="42" t="s">
        <v>67</v>
      </c>
      <c r="V205" s="42" t="s">
        <v>931</v>
      </c>
      <c r="W205" s="42" t="s">
        <v>6809</v>
      </c>
      <c r="X205" s="42" t="s">
        <v>931</v>
      </c>
      <c r="Y205" s="42" t="s">
        <v>6809</v>
      </c>
      <c r="Z205" s="127"/>
      <c r="AA205" s="127"/>
      <c r="AB205" s="127"/>
      <c r="AC205" s="42" t="s">
        <v>67</v>
      </c>
      <c r="AD205" s="42" t="s">
        <v>67</v>
      </c>
      <c r="AE205" s="42" t="s">
        <v>67</v>
      </c>
      <c r="AF205" s="42" t="s">
        <v>210</v>
      </c>
      <c r="AG205" s="42" t="s">
        <v>931</v>
      </c>
      <c r="AH205" s="42" t="s">
        <v>931</v>
      </c>
      <c r="AI205" s="42" t="s">
        <v>67</v>
      </c>
      <c r="AJ205" s="42" t="s">
        <v>6820</v>
      </c>
      <c r="AK205" s="42" t="s">
        <v>1921</v>
      </c>
      <c r="AL205" s="42" t="s">
        <v>6809</v>
      </c>
      <c r="AM205" s="42" t="s">
        <v>84</v>
      </c>
      <c r="AN205" s="42" t="s">
        <v>67</v>
      </c>
      <c r="AO205" s="42" t="s">
        <v>67</v>
      </c>
      <c r="AP205" s="42" t="s">
        <v>84</v>
      </c>
      <c r="AQ205" s="42" t="s">
        <v>84</v>
      </c>
      <c r="AR205" s="42" t="s">
        <v>7007</v>
      </c>
      <c r="AS205" s="42" t="s">
        <v>7007</v>
      </c>
      <c r="AT205" s="42" t="s">
        <v>7007</v>
      </c>
      <c r="AU205" s="42" t="s">
        <v>1921</v>
      </c>
      <c r="AV205" s="42" t="s">
        <v>1921</v>
      </c>
      <c r="AW205" s="42" t="s">
        <v>25</v>
      </c>
      <c r="AX205" s="42" t="s">
        <v>25</v>
      </c>
      <c r="AY205" s="42" t="s">
        <v>1921</v>
      </c>
      <c r="AZ205" s="42" t="s">
        <v>1921</v>
      </c>
      <c r="BA205" s="42" t="s">
        <v>1921</v>
      </c>
      <c r="BB205" s="42" t="s">
        <v>1921</v>
      </c>
      <c r="BC205" s="42" t="s">
        <v>1921</v>
      </c>
      <c r="BD205" s="42" t="s">
        <v>1921</v>
      </c>
      <c r="BE205" s="127"/>
      <c r="BF205" s="47" t="s">
        <v>25</v>
      </c>
      <c r="BG205" s="42" t="s">
        <v>6809</v>
      </c>
      <c r="BH205" s="127"/>
      <c r="BI205" s="42" t="s">
        <v>931</v>
      </c>
      <c r="BJ205" s="42" t="s">
        <v>931</v>
      </c>
      <c r="BK205" s="42" t="s">
        <v>931</v>
      </c>
      <c r="BL205" s="42" t="s">
        <v>931</v>
      </c>
      <c r="BM205" s="42" t="s">
        <v>6809</v>
      </c>
      <c r="BN205" s="127"/>
      <c r="BO205" s="42" t="s">
        <v>6809</v>
      </c>
      <c r="BP205" s="42" t="s">
        <v>931</v>
      </c>
      <c r="BQ205" s="42" t="s">
        <v>931</v>
      </c>
      <c r="BR205" s="42" t="s">
        <v>931</v>
      </c>
      <c r="BS205" s="42" t="s">
        <v>931</v>
      </c>
      <c r="BT205" s="42" t="s">
        <v>931</v>
      </c>
      <c r="BU205" s="42" t="s">
        <v>931</v>
      </c>
      <c r="BV205" s="42" t="s">
        <v>931</v>
      </c>
      <c r="BW205" s="42" t="s">
        <v>931</v>
      </c>
      <c r="BX205" s="42" t="s">
        <v>7319</v>
      </c>
      <c r="BY205" s="42" t="s">
        <v>4907</v>
      </c>
      <c r="BZ205" s="42" t="s">
        <v>4907</v>
      </c>
      <c r="CA205" s="42" t="s">
        <v>7318</v>
      </c>
      <c r="CB205" s="42" t="s">
        <v>4908</v>
      </c>
      <c r="CC205" s="42" t="s">
        <v>25</v>
      </c>
      <c r="CD205" s="42" t="s">
        <v>25</v>
      </c>
      <c r="CE205" s="127"/>
      <c r="CF205" s="42" t="s">
        <v>931</v>
      </c>
      <c r="CG205" s="42" t="s">
        <v>931</v>
      </c>
      <c r="CH205" s="133"/>
      <c r="CI205" s="129"/>
      <c r="CJ205" s="129"/>
      <c r="CK205" s="42" t="s">
        <v>931</v>
      </c>
      <c r="CL205" s="42" t="s">
        <v>931</v>
      </c>
      <c r="CM205" s="42" t="s">
        <v>931</v>
      </c>
      <c r="CN205" s="42" t="s">
        <v>67</v>
      </c>
      <c r="CO205" s="42" t="s">
        <v>67</v>
      </c>
      <c r="CP205" s="42" t="s">
        <v>210</v>
      </c>
      <c r="CQ205" s="42" t="s">
        <v>210</v>
      </c>
      <c r="CR205" s="42" t="s">
        <v>210</v>
      </c>
      <c r="CS205" s="133"/>
      <c r="CT205" s="42" t="s">
        <v>210</v>
      </c>
      <c r="CU205" s="42" t="s">
        <v>210</v>
      </c>
      <c r="CV205" s="42" t="s">
        <v>210</v>
      </c>
      <c r="CW205" s="129"/>
      <c r="CX205" s="42" t="s">
        <v>210</v>
      </c>
      <c r="CY205" s="42" t="s">
        <v>210</v>
      </c>
      <c r="CZ205" s="42" t="s">
        <v>210</v>
      </c>
      <c r="DA205" s="42" t="s">
        <v>210</v>
      </c>
      <c r="DB205" s="127"/>
      <c r="DC205" s="42" t="s">
        <v>210</v>
      </c>
      <c r="DD205" s="127"/>
      <c r="DE205" s="42" t="s">
        <v>40</v>
      </c>
      <c r="DF205" s="42" t="s">
        <v>40</v>
      </c>
      <c r="DG205" s="42" t="s">
        <v>40</v>
      </c>
      <c r="DH205" s="42" t="s">
        <v>40</v>
      </c>
      <c r="DI205" s="127"/>
      <c r="DJ205" s="127"/>
      <c r="DK205" s="127"/>
      <c r="DL205" s="42" t="s">
        <v>210</v>
      </c>
      <c r="DM205" s="42" t="s">
        <v>210</v>
      </c>
      <c r="DN205" s="42" t="s">
        <v>210</v>
      </c>
      <c r="DO205" s="42" t="s">
        <v>40</v>
      </c>
      <c r="DP205" s="42" t="s">
        <v>40</v>
      </c>
      <c r="DQ205" s="43" t="s">
        <v>3136</v>
      </c>
      <c r="DR205" s="127"/>
      <c r="DS205" s="127"/>
      <c r="DT205" s="127"/>
      <c r="DU205" s="127"/>
      <c r="DV205" s="42" t="s">
        <v>2223</v>
      </c>
      <c r="DW205" s="42" t="s">
        <v>2223</v>
      </c>
      <c r="DX205" s="42" t="s">
        <v>2223</v>
      </c>
      <c r="DY205" s="42" t="s">
        <v>2223</v>
      </c>
      <c r="DZ205" s="42" t="s">
        <v>2223</v>
      </c>
      <c r="EA205" s="42" t="s">
        <v>2223</v>
      </c>
      <c r="EB205" s="42" t="s">
        <v>2223</v>
      </c>
      <c r="EC205" s="42" t="s">
        <v>2223</v>
      </c>
      <c r="ED205" s="42" t="s">
        <v>2223</v>
      </c>
      <c r="EE205" s="42" t="s">
        <v>2223</v>
      </c>
      <c r="EF205" s="42" t="s">
        <v>2223</v>
      </c>
      <c r="EG205" s="42" t="s">
        <v>2223</v>
      </c>
      <c r="EH205" s="42" t="s">
        <v>67</v>
      </c>
      <c r="EI205" s="42" t="s">
        <v>67</v>
      </c>
      <c r="EJ205" s="42" t="s">
        <v>67</v>
      </c>
      <c r="EK205" s="42" t="s">
        <v>67</v>
      </c>
      <c r="EL205" s="42" t="s">
        <v>67</v>
      </c>
      <c r="EM205" s="42" t="s">
        <v>67</v>
      </c>
      <c r="EN205" s="42" t="s">
        <v>67</v>
      </c>
      <c r="EO205" s="42" t="s">
        <v>67</v>
      </c>
      <c r="EP205" s="42" t="s">
        <v>25</v>
      </c>
      <c r="EQ205" s="42" t="s">
        <v>1921</v>
      </c>
      <c r="ER205" s="42" t="s">
        <v>4234</v>
      </c>
      <c r="ES205" s="42" t="s">
        <v>1921</v>
      </c>
      <c r="ET205" s="42" t="s">
        <v>1921</v>
      </c>
      <c r="EU205" s="42" t="s">
        <v>1921</v>
      </c>
      <c r="EV205" s="42" t="s">
        <v>1921</v>
      </c>
      <c r="EW205" s="42" t="s">
        <v>1921</v>
      </c>
      <c r="EX205" s="42" t="s">
        <v>1921</v>
      </c>
      <c r="EY205" s="42" t="s">
        <v>1921</v>
      </c>
      <c r="EZ205" s="42" t="s">
        <v>1921</v>
      </c>
      <c r="FA205" s="42" t="s">
        <v>1921</v>
      </c>
      <c r="FB205" s="42" t="s">
        <v>1921</v>
      </c>
      <c r="FC205" s="42" t="s">
        <v>1921</v>
      </c>
      <c r="FD205" s="42" t="s">
        <v>40</v>
      </c>
      <c r="FE205" s="42" t="s">
        <v>40</v>
      </c>
      <c r="FF205" s="42" t="s">
        <v>40</v>
      </c>
      <c r="FG205" s="42" t="s">
        <v>2872</v>
      </c>
      <c r="FH205" s="115"/>
      <c r="FI205" s="42" t="s">
        <v>3615</v>
      </c>
      <c r="FJ205" s="127"/>
      <c r="FK205" s="42" t="s">
        <v>25</v>
      </c>
      <c r="FL205" s="127"/>
      <c r="FM205" s="42" t="s">
        <v>2500</v>
      </c>
      <c r="FN205" s="42" t="s">
        <v>2506</v>
      </c>
      <c r="FO205" s="42" t="s">
        <v>7760</v>
      </c>
      <c r="FP205" s="42" t="s">
        <v>7790</v>
      </c>
      <c r="FQ205" s="42" t="s">
        <v>7760</v>
      </c>
      <c r="FR205" s="42" t="s">
        <v>7790</v>
      </c>
      <c r="FS205" s="42" t="s">
        <v>210</v>
      </c>
      <c r="FT205" s="42" t="s">
        <v>210</v>
      </c>
      <c r="FU205" s="42" t="s">
        <v>25</v>
      </c>
      <c r="FV205" s="42" t="s">
        <v>210</v>
      </c>
      <c r="FW205" s="127"/>
      <c r="FX205" s="42" t="s">
        <v>931</v>
      </c>
      <c r="FY205" s="42" t="s">
        <v>931</v>
      </c>
      <c r="FZ205" s="42" t="s">
        <v>2762</v>
      </c>
      <c r="GA205" s="127"/>
      <c r="GB205" s="42" t="s">
        <v>2784</v>
      </c>
      <c r="GC205" s="42" t="s">
        <v>2784</v>
      </c>
      <c r="GD205" s="42" t="s">
        <v>210</v>
      </c>
      <c r="GE205" s="42" t="s">
        <v>210</v>
      </c>
      <c r="GF205" s="42" t="s">
        <v>210</v>
      </c>
      <c r="GG205" s="42" t="s">
        <v>210</v>
      </c>
      <c r="GH205" s="42" t="s">
        <v>210</v>
      </c>
      <c r="GI205" s="42" t="s">
        <v>210</v>
      </c>
      <c r="GJ205" s="127"/>
      <c r="GK205" s="127"/>
      <c r="GL205" s="42" t="s">
        <v>2904</v>
      </c>
      <c r="GM205" s="42" t="s">
        <v>2904</v>
      </c>
      <c r="GN205" s="42" t="s">
        <v>5784</v>
      </c>
      <c r="GO205" s="127"/>
      <c r="GP205" s="42" t="s">
        <v>2872</v>
      </c>
      <c r="GQ205" s="42" t="s">
        <v>2872</v>
      </c>
      <c r="GR205" s="127"/>
      <c r="GS205" s="127"/>
      <c r="GT205" s="42" t="s">
        <v>40</v>
      </c>
      <c r="GU205" s="42" t="s">
        <v>210</v>
      </c>
      <c r="GV205" s="42" t="s">
        <v>210</v>
      </c>
      <c r="GW205" s="42" t="s">
        <v>40</v>
      </c>
      <c r="GX205" s="42" t="s">
        <v>3427</v>
      </c>
      <c r="GY205" s="42" t="s">
        <v>3427</v>
      </c>
      <c r="GZ205" s="42" t="s">
        <v>25</v>
      </c>
      <c r="HA205" s="127"/>
      <c r="HB205" s="127"/>
      <c r="HC205" s="42" t="s">
        <v>40</v>
      </c>
      <c r="HD205" s="42" t="s">
        <v>40</v>
      </c>
      <c r="HE205" s="42" t="s">
        <v>40</v>
      </c>
      <c r="HF205" s="42" t="s">
        <v>40</v>
      </c>
      <c r="HG205" s="42" t="s">
        <v>67</v>
      </c>
      <c r="HH205" s="42" t="s">
        <v>67</v>
      </c>
      <c r="HI205" s="42" t="s">
        <v>3211</v>
      </c>
      <c r="HJ205" s="42" t="s">
        <v>3211</v>
      </c>
      <c r="HK205" s="116"/>
      <c r="HL205" s="47" t="s">
        <v>931</v>
      </c>
      <c r="HM205" s="42" t="s">
        <v>3266</v>
      </c>
    </row>
    <row r="206" spans="1:252" ht="11.25" customHeight="1">
      <c r="A206" s="86" t="s">
        <v>435</v>
      </c>
      <c r="B206" s="86"/>
      <c r="C206" s="62" t="s">
        <v>5536</v>
      </c>
      <c r="D206" s="62" t="s">
        <v>5537</v>
      </c>
      <c r="E206" s="62" t="s">
        <v>6172</v>
      </c>
      <c r="F206" s="62" t="s">
        <v>6222</v>
      </c>
      <c r="G206" s="62" t="s">
        <v>6222</v>
      </c>
      <c r="H206" s="62" t="s">
        <v>5537</v>
      </c>
      <c r="I206" s="62" t="s">
        <v>6360</v>
      </c>
      <c r="J206" s="62"/>
      <c r="K206" s="111" t="s">
        <v>1611</v>
      </c>
      <c r="L206" s="62" t="s">
        <v>6360</v>
      </c>
      <c r="M206" s="111" t="s">
        <v>1611</v>
      </c>
      <c r="N206" s="62" t="s">
        <v>6360</v>
      </c>
      <c r="O206" s="111" t="s">
        <v>1611</v>
      </c>
      <c r="P206" s="63"/>
      <c r="Q206" s="63" t="s">
        <v>673</v>
      </c>
      <c r="R206" s="63"/>
      <c r="S206" s="63" t="s">
        <v>708</v>
      </c>
      <c r="T206" s="62" t="s">
        <v>4831</v>
      </c>
      <c r="U206" s="62" t="s">
        <v>4831</v>
      </c>
      <c r="V206" s="62" t="s">
        <v>4743</v>
      </c>
      <c r="W206" s="62" t="s">
        <v>4743</v>
      </c>
      <c r="X206" s="62" t="s">
        <v>4672</v>
      </c>
      <c r="Y206" s="62" t="s">
        <v>4672</v>
      </c>
      <c r="Z206" s="63"/>
      <c r="AA206" s="63"/>
      <c r="AB206" s="63"/>
      <c r="AC206" s="63" t="s">
        <v>2307</v>
      </c>
      <c r="AD206" s="63" t="s">
        <v>2307</v>
      </c>
      <c r="AE206" s="63" t="s">
        <v>2307</v>
      </c>
      <c r="AF206" s="63" t="s">
        <v>1961</v>
      </c>
      <c r="AG206" s="63" t="s">
        <v>701</v>
      </c>
      <c r="AH206" s="63" t="s">
        <v>701</v>
      </c>
      <c r="AI206" s="200"/>
      <c r="AJ206" s="63" t="s">
        <v>3899</v>
      </c>
      <c r="AK206" s="63" t="s">
        <v>3899</v>
      </c>
      <c r="AL206" s="62" t="s">
        <v>6222</v>
      </c>
      <c r="AM206" s="63" t="s">
        <v>5283</v>
      </c>
      <c r="AN206" s="63" t="s">
        <v>5845</v>
      </c>
      <c r="AO206" s="63" t="s">
        <v>6906</v>
      </c>
      <c r="AP206" s="63" t="s">
        <v>5283</v>
      </c>
      <c r="AQ206" s="63" t="s">
        <v>5417</v>
      </c>
      <c r="AR206" s="63" t="s">
        <v>7001</v>
      </c>
      <c r="AS206" s="63"/>
      <c r="AT206" s="63"/>
      <c r="AU206" s="63" t="s">
        <v>1500</v>
      </c>
      <c r="AV206" s="63" t="s">
        <v>1500</v>
      </c>
      <c r="AW206" s="63" t="s">
        <v>25</v>
      </c>
      <c r="AX206" s="63" t="s">
        <v>25</v>
      </c>
      <c r="AY206" s="63" t="s">
        <v>1237</v>
      </c>
      <c r="AZ206" s="63" t="s">
        <v>1237</v>
      </c>
      <c r="BA206" s="63" t="s">
        <v>1237</v>
      </c>
      <c r="BB206" s="63" t="s">
        <v>1237</v>
      </c>
      <c r="BC206" s="63" t="s">
        <v>1237</v>
      </c>
      <c r="BD206" s="63" t="s">
        <v>1237</v>
      </c>
      <c r="BE206" s="62"/>
      <c r="BF206" s="111" t="s">
        <v>25</v>
      </c>
      <c r="BG206" s="63" t="s">
        <v>4263</v>
      </c>
      <c r="BH206" s="62"/>
      <c r="BI206" s="111" t="s">
        <v>2045</v>
      </c>
      <c r="BJ206" s="111" t="s">
        <v>2045</v>
      </c>
      <c r="BK206" s="62" t="s">
        <v>4263</v>
      </c>
      <c r="BL206" s="63" t="s">
        <v>4263</v>
      </c>
      <c r="BM206" s="63" t="s">
        <v>4264</v>
      </c>
      <c r="BN206" s="62"/>
      <c r="BO206" s="63" t="s">
        <v>4264</v>
      </c>
      <c r="BP206" s="111" t="s">
        <v>2063</v>
      </c>
      <c r="BQ206" s="111" t="s">
        <v>2063</v>
      </c>
      <c r="BR206" s="62" t="s">
        <v>4263</v>
      </c>
      <c r="BS206" s="63" t="s">
        <v>4263</v>
      </c>
      <c r="BT206" s="111" t="s">
        <v>2082</v>
      </c>
      <c r="BU206" s="111" t="s">
        <v>2082</v>
      </c>
      <c r="BV206" s="62" t="s">
        <v>4263</v>
      </c>
      <c r="BW206" s="63" t="s">
        <v>4263</v>
      </c>
      <c r="BX206" s="63" t="s">
        <v>7250</v>
      </c>
      <c r="BY206" s="63" t="s">
        <v>5372</v>
      </c>
      <c r="BZ206" s="63" t="s">
        <v>4023</v>
      </c>
      <c r="CA206" s="63" t="s">
        <v>7250</v>
      </c>
      <c r="CB206" s="63" t="s">
        <v>4023</v>
      </c>
      <c r="CC206" s="63" t="s">
        <v>25</v>
      </c>
      <c r="CD206" s="62" t="s">
        <v>25</v>
      </c>
      <c r="CE206" s="62"/>
      <c r="CF206" s="113" t="s">
        <v>5096</v>
      </c>
      <c r="CG206" s="113" t="s">
        <v>5096</v>
      </c>
      <c r="CH206" s="64"/>
      <c r="CI206" s="64"/>
      <c r="CJ206" s="64"/>
      <c r="CK206" s="113" t="s">
        <v>4987</v>
      </c>
      <c r="CL206" s="113" t="s">
        <v>4987</v>
      </c>
      <c r="CM206" s="113" t="s">
        <v>4987</v>
      </c>
      <c r="CN206" s="112" t="s">
        <v>8033</v>
      </c>
      <c r="CO206" s="112" t="s">
        <v>8033</v>
      </c>
      <c r="CP206" s="64" t="s">
        <v>1567</v>
      </c>
      <c r="CQ206" s="64" t="s">
        <v>1567</v>
      </c>
      <c r="CR206" s="64" t="s">
        <v>1567</v>
      </c>
      <c r="CS206" s="64"/>
      <c r="CT206" s="113" t="s">
        <v>942</v>
      </c>
      <c r="CU206" s="113" t="s">
        <v>942</v>
      </c>
      <c r="CV206" s="113" t="s">
        <v>3837</v>
      </c>
      <c r="CW206" s="65"/>
      <c r="CX206" s="113" t="s">
        <v>942</v>
      </c>
      <c r="CY206" s="113" t="s">
        <v>942</v>
      </c>
      <c r="CZ206" s="113" t="s">
        <v>3837</v>
      </c>
      <c r="DA206" s="111" t="s">
        <v>1422</v>
      </c>
      <c r="DB206" s="62"/>
      <c r="DC206" s="111" t="s">
        <v>1422</v>
      </c>
      <c r="DD206" s="62"/>
      <c r="DE206" s="62" t="s">
        <v>1464</v>
      </c>
      <c r="DF206" s="62" t="s">
        <v>1464</v>
      </c>
      <c r="DG206" s="62" t="s">
        <v>1464</v>
      </c>
      <c r="DH206" s="62" t="s">
        <v>1464</v>
      </c>
      <c r="DI206" s="62"/>
      <c r="DJ206" s="62"/>
      <c r="DK206" s="62"/>
      <c r="DL206" s="62" t="s">
        <v>3507</v>
      </c>
      <c r="DM206" s="62" t="s">
        <v>2192</v>
      </c>
      <c r="DN206" s="62" t="s">
        <v>3507</v>
      </c>
      <c r="DO206" s="62" t="s">
        <v>3750</v>
      </c>
      <c r="DP206" s="62" t="s">
        <v>3750</v>
      </c>
      <c r="DQ206" s="62" t="s">
        <v>3135</v>
      </c>
      <c r="DR206" s="62"/>
      <c r="DS206" s="62"/>
      <c r="DT206" s="62"/>
      <c r="DU206" s="62"/>
      <c r="DV206" s="62" t="s">
        <v>989</v>
      </c>
      <c r="DW206" s="62" t="s">
        <v>989</v>
      </c>
      <c r="DX206" s="62" t="s">
        <v>989</v>
      </c>
      <c r="DY206" s="62" t="s">
        <v>989</v>
      </c>
      <c r="DZ206" s="62" t="s">
        <v>989</v>
      </c>
      <c r="EA206" s="62" t="s">
        <v>989</v>
      </c>
      <c r="EB206" s="62" t="s">
        <v>989</v>
      </c>
      <c r="EC206" s="62" t="s">
        <v>989</v>
      </c>
      <c r="ED206" s="62" t="s">
        <v>989</v>
      </c>
      <c r="EE206" s="62" t="s">
        <v>989</v>
      </c>
      <c r="EF206" s="62" t="s">
        <v>989</v>
      </c>
      <c r="EG206" s="62" t="s">
        <v>989</v>
      </c>
      <c r="EH206" s="62" t="s">
        <v>6053</v>
      </c>
      <c r="EI206" s="62" t="s">
        <v>6053</v>
      </c>
      <c r="EJ206" s="62" t="s">
        <v>6053</v>
      </c>
      <c r="EK206" s="62" t="s">
        <v>6053</v>
      </c>
      <c r="EL206" s="62" t="s">
        <v>6053</v>
      </c>
      <c r="EM206" s="62" t="s">
        <v>6053</v>
      </c>
      <c r="EN206" s="62" t="s">
        <v>6053</v>
      </c>
      <c r="EO206" s="62" t="s">
        <v>6053</v>
      </c>
      <c r="EP206" s="66" t="s">
        <v>8160</v>
      </c>
      <c r="EQ206" s="66" t="s">
        <v>2249</v>
      </c>
      <c r="ER206" s="66" t="s">
        <v>8161</v>
      </c>
      <c r="ES206" s="66" t="s">
        <v>2249</v>
      </c>
      <c r="ET206" s="66" t="s">
        <v>2249</v>
      </c>
      <c r="EU206" s="66" t="s">
        <v>2249</v>
      </c>
      <c r="EV206" s="66" t="s">
        <v>4376</v>
      </c>
      <c r="EW206" s="66" t="s">
        <v>4376</v>
      </c>
      <c r="EX206" s="66" t="s">
        <v>4376</v>
      </c>
      <c r="EY206" s="66" t="s">
        <v>4376</v>
      </c>
      <c r="EZ206" s="111" t="s">
        <v>586</v>
      </c>
      <c r="FA206" s="111" t="s">
        <v>586</v>
      </c>
      <c r="FB206" s="111" t="s">
        <v>3692</v>
      </c>
      <c r="FC206" s="111" t="s">
        <v>3692</v>
      </c>
      <c r="FD206" s="66" t="s">
        <v>2441</v>
      </c>
      <c r="FE206" s="66" t="s">
        <v>2441</v>
      </c>
      <c r="FF206" s="66" t="s">
        <v>2441</v>
      </c>
      <c r="FG206" s="63" t="s">
        <v>3588</v>
      </c>
      <c r="FH206" s="62"/>
      <c r="FI206" s="63" t="s">
        <v>3588</v>
      </c>
      <c r="FJ206" s="62"/>
      <c r="FK206" s="62" t="s">
        <v>25</v>
      </c>
      <c r="FL206" s="63"/>
      <c r="FM206" s="63" t="s">
        <v>2496</v>
      </c>
      <c r="FN206" s="63" t="s">
        <v>2496</v>
      </c>
      <c r="FO206" s="63" t="s">
        <v>2496</v>
      </c>
      <c r="FP206" s="63" t="s">
        <v>2496</v>
      </c>
      <c r="FQ206" s="63" t="s">
        <v>2496</v>
      </c>
      <c r="FR206" s="63" t="s">
        <v>2496</v>
      </c>
      <c r="FS206" s="63" t="s">
        <v>3992</v>
      </c>
      <c r="FT206" s="63" t="s">
        <v>2629</v>
      </c>
      <c r="FU206" s="63" t="s">
        <v>25</v>
      </c>
      <c r="FV206" s="63" t="s">
        <v>2629</v>
      </c>
      <c r="FW206" s="62"/>
      <c r="FX206" s="62" t="s">
        <v>1535</v>
      </c>
      <c r="FY206" s="62" t="s">
        <v>1535</v>
      </c>
      <c r="FZ206" s="62" t="s">
        <v>2761</v>
      </c>
      <c r="GA206" s="62"/>
      <c r="GB206" s="62" t="s">
        <v>1095</v>
      </c>
      <c r="GC206" s="62" t="s">
        <v>1095</v>
      </c>
      <c r="GD206" s="62" t="s">
        <v>2847</v>
      </c>
      <c r="GE206" s="62" t="s">
        <v>2847</v>
      </c>
      <c r="GF206" s="62" t="s">
        <v>2847</v>
      </c>
      <c r="GG206" s="62" t="s">
        <v>2847</v>
      </c>
      <c r="GH206" s="62" t="s">
        <v>5186</v>
      </c>
      <c r="GI206" s="62" t="s">
        <v>2847</v>
      </c>
      <c r="GJ206" s="62"/>
      <c r="GK206" s="62"/>
      <c r="GL206" s="111" t="s">
        <v>2903</v>
      </c>
      <c r="GM206" s="111" t="s">
        <v>2909</v>
      </c>
      <c r="GN206" s="111" t="s">
        <v>5785</v>
      </c>
      <c r="GO206" s="62"/>
      <c r="GP206" s="62" t="s">
        <v>1653</v>
      </c>
      <c r="GQ206" s="62" t="s">
        <v>1284</v>
      </c>
      <c r="GR206" s="62"/>
      <c r="GS206" s="62"/>
      <c r="GT206" s="111" t="s">
        <v>2968</v>
      </c>
      <c r="GU206" s="111" t="s">
        <v>2968</v>
      </c>
      <c r="GV206" s="111" t="s">
        <v>2968</v>
      </c>
      <c r="GW206" s="111" t="s">
        <v>2968</v>
      </c>
      <c r="GX206" s="62" t="s">
        <v>3426</v>
      </c>
      <c r="GY206" s="62" t="s">
        <v>3426</v>
      </c>
      <c r="GZ206" s="62" t="s">
        <v>25</v>
      </c>
      <c r="HA206" s="67"/>
      <c r="HB206" s="67"/>
      <c r="HC206" s="62" t="s">
        <v>3018</v>
      </c>
      <c r="HD206" s="62" t="s">
        <v>3018</v>
      </c>
      <c r="HE206" s="62" t="s">
        <v>3018</v>
      </c>
      <c r="HF206" s="62" t="s">
        <v>3018</v>
      </c>
      <c r="HG206" s="62" t="s">
        <v>5921</v>
      </c>
      <c r="HH206" s="62" t="s">
        <v>5921</v>
      </c>
      <c r="HI206" s="62" t="s">
        <v>1389</v>
      </c>
      <c r="HJ206" s="62" t="s">
        <v>1389</v>
      </c>
      <c r="HK206" s="62"/>
      <c r="HL206" s="111" t="s">
        <v>510</v>
      </c>
      <c r="HM206" s="62" t="s">
        <v>3265</v>
      </c>
    </row>
    <row r="207" spans="1:252" s="30" customFormat="1" ht="22.5" customHeight="1">
      <c r="A207" s="125" t="s">
        <v>1875</v>
      </c>
      <c r="B207" s="125"/>
      <c r="C207" s="42" t="s">
        <v>25</v>
      </c>
      <c r="D207" s="47" t="s">
        <v>4215</v>
      </c>
      <c r="E207" s="42" t="s">
        <v>5130</v>
      </c>
      <c r="F207" s="42" t="s">
        <v>6809</v>
      </c>
      <c r="G207" s="42" t="s">
        <v>6225</v>
      </c>
      <c r="H207" s="47" t="s">
        <v>4215</v>
      </c>
      <c r="I207" s="42" t="s">
        <v>5130</v>
      </c>
      <c r="J207" s="127"/>
      <c r="K207" s="42" t="s">
        <v>25</v>
      </c>
      <c r="L207" s="42" t="s">
        <v>5130</v>
      </c>
      <c r="M207" s="42" t="s">
        <v>25</v>
      </c>
      <c r="N207" s="42" t="s">
        <v>5130</v>
      </c>
      <c r="O207" s="42" t="s">
        <v>25</v>
      </c>
      <c r="P207" s="116"/>
      <c r="Q207" s="42" t="s">
        <v>65</v>
      </c>
      <c r="R207" s="127"/>
      <c r="S207" s="42" t="s">
        <v>65</v>
      </c>
      <c r="T207" s="42" t="s">
        <v>25</v>
      </c>
      <c r="U207" s="42" t="s">
        <v>5130</v>
      </c>
      <c r="V207" s="42" t="s">
        <v>25</v>
      </c>
      <c r="W207" s="42" t="s">
        <v>5130</v>
      </c>
      <c r="X207" s="42" t="s">
        <v>25</v>
      </c>
      <c r="Y207" s="42" t="s">
        <v>5130</v>
      </c>
      <c r="Z207" s="127"/>
      <c r="AA207" s="127"/>
      <c r="AB207" s="127"/>
      <c r="AC207" s="42" t="s">
        <v>25</v>
      </c>
      <c r="AD207" s="42" t="s">
        <v>25</v>
      </c>
      <c r="AE207" s="42" t="s">
        <v>25</v>
      </c>
      <c r="AF207" s="42" t="s">
        <v>210</v>
      </c>
      <c r="AG207" s="42" t="s">
        <v>931</v>
      </c>
      <c r="AH207" s="42" t="s">
        <v>931</v>
      </c>
      <c r="AI207" s="42" t="s">
        <v>67</v>
      </c>
      <c r="AJ207" s="47" t="s">
        <v>25</v>
      </c>
      <c r="AK207" s="47" t="s">
        <v>25</v>
      </c>
      <c r="AL207" s="42" t="s">
        <v>6809</v>
      </c>
      <c r="AM207" s="47" t="s">
        <v>84</v>
      </c>
      <c r="AN207" s="42" t="s">
        <v>25</v>
      </c>
      <c r="AO207" s="42" t="s">
        <v>67</v>
      </c>
      <c r="AP207" s="47" t="s">
        <v>84</v>
      </c>
      <c r="AQ207" s="47" t="s">
        <v>4590</v>
      </c>
      <c r="AR207" s="42" t="s">
        <v>7042</v>
      </c>
      <c r="AS207" s="42" t="s">
        <v>7042</v>
      </c>
      <c r="AT207" s="42" t="s">
        <v>7042</v>
      </c>
      <c r="AU207" s="47" t="s">
        <v>25</v>
      </c>
      <c r="AV207" s="47" t="s">
        <v>25</v>
      </c>
      <c r="AW207" s="42" t="s">
        <v>25</v>
      </c>
      <c r="AX207" s="42" t="s">
        <v>25</v>
      </c>
      <c r="AY207" s="42" t="s">
        <v>25</v>
      </c>
      <c r="AZ207" s="42" t="s">
        <v>25</v>
      </c>
      <c r="BA207" s="42" t="s">
        <v>25</v>
      </c>
      <c r="BB207" s="42" t="s">
        <v>25</v>
      </c>
      <c r="BC207" s="42" t="s">
        <v>25</v>
      </c>
      <c r="BD207" s="42" t="s">
        <v>25</v>
      </c>
      <c r="BE207" s="127"/>
      <c r="BF207" s="47" t="s">
        <v>25</v>
      </c>
      <c r="BG207" s="42" t="s">
        <v>25</v>
      </c>
      <c r="BH207" s="127"/>
      <c r="BI207" s="47" t="s">
        <v>25</v>
      </c>
      <c r="BJ207" s="47" t="s">
        <v>25</v>
      </c>
      <c r="BK207" s="42" t="s">
        <v>25</v>
      </c>
      <c r="BL207" s="42" t="s">
        <v>67</v>
      </c>
      <c r="BM207" s="42" t="s">
        <v>6809</v>
      </c>
      <c r="BN207" s="127"/>
      <c r="BO207" s="42" t="s">
        <v>6809</v>
      </c>
      <c r="BP207" s="42" t="s">
        <v>25</v>
      </c>
      <c r="BQ207" s="42" t="s">
        <v>25</v>
      </c>
      <c r="BR207" s="42" t="s">
        <v>25</v>
      </c>
      <c r="BS207" s="42" t="s">
        <v>67</v>
      </c>
      <c r="BT207" s="42" t="s">
        <v>25</v>
      </c>
      <c r="BU207" s="42" t="s">
        <v>25</v>
      </c>
      <c r="BV207" s="42" t="s">
        <v>25</v>
      </c>
      <c r="BW207" s="42" t="s">
        <v>67</v>
      </c>
      <c r="BX207" s="42" t="s">
        <v>25</v>
      </c>
      <c r="BY207" s="42" t="s">
        <v>25</v>
      </c>
      <c r="BZ207" s="42" t="s">
        <v>25</v>
      </c>
      <c r="CA207" s="42" t="s">
        <v>25</v>
      </c>
      <c r="CB207" s="42" t="s">
        <v>25</v>
      </c>
      <c r="CC207" s="42" t="s">
        <v>25</v>
      </c>
      <c r="CD207" s="42" t="s">
        <v>25</v>
      </c>
      <c r="CE207" s="127"/>
      <c r="CF207" s="42" t="s">
        <v>25</v>
      </c>
      <c r="CG207" s="42" t="s">
        <v>25</v>
      </c>
      <c r="CH207" s="133"/>
      <c r="CI207" s="129"/>
      <c r="CJ207" s="129"/>
      <c r="CK207" s="42" t="s">
        <v>25</v>
      </c>
      <c r="CL207" s="42" t="s">
        <v>25</v>
      </c>
      <c r="CM207" s="42" t="s">
        <v>25</v>
      </c>
      <c r="CN207" s="42" t="s">
        <v>25</v>
      </c>
      <c r="CO207" s="42" t="s">
        <v>25</v>
      </c>
      <c r="CP207" s="42" t="s">
        <v>25</v>
      </c>
      <c r="CQ207" s="42" t="s">
        <v>25</v>
      </c>
      <c r="CR207" s="42" t="s">
        <v>25</v>
      </c>
      <c r="CS207" s="133"/>
      <c r="CT207" s="42" t="s">
        <v>25</v>
      </c>
      <c r="CU207" s="42" t="s">
        <v>25</v>
      </c>
      <c r="CV207" s="42" t="s">
        <v>25</v>
      </c>
      <c r="CW207" s="129"/>
      <c r="CX207" s="42" t="s">
        <v>25</v>
      </c>
      <c r="CY207" s="42" t="s">
        <v>25</v>
      </c>
      <c r="CZ207" s="42" t="s">
        <v>25</v>
      </c>
      <c r="DA207" s="42" t="s">
        <v>210</v>
      </c>
      <c r="DB207" s="127"/>
      <c r="DC207" s="42" t="s">
        <v>210</v>
      </c>
      <c r="DD207" s="127"/>
      <c r="DE207" s="42" t="s">
        <v>40</v>
      </c>
      <c r="DF207" s="42" t="s">
        <v>40</v>
      </c>
      <c r="DG207" s="42" t="s">
        <v>40</v>
      </c>
      <c r="DH207" s="42" t="s">
        <v>40</v>
      </c>
      <c r="DI207" s="127"/>
      <c r="DJ207" s="127"/>
      <c r="DK207" s="127"/>
      <c r="DL207" s="42" t="s">
        <v>25</v>
      </c>
      <c r="DM207" s="42" t="s">
        <v>2191</v>
      </c>
      <c r="DN207" s="42" t="s">
        <v>3555</v>
      </c>
      <c r="DO207" s="42" t="s">
        <v>3752</v>
      </c>
      <c r="DP207" s="42" t="s">
        <v>3752</v>
      </c>
      <c r="DQ207" s="43" t="s">
        <v>25</v>
      </c>
      <c r="DR207" s="127"/>
      <c r="DS207" s="127"/>
      <c r="DT207" s="127"/>
      <c r="DU207" s="127"/>
      <c r="DV207" s="42" t="s">
        <v>210</v>
      </c>
      <c r="DW207" s="42" t="s">
        <v>210</v>
      </c>
      <c r="DX207" s="42" t="s">
        <v>210</v>
      </c>
      <c r="DY207" s="42" t="s">
        <v>210</v>
      </c>
      <c r="DZ207" s="42" t="s">
        <v>210</v>
      </c>
      <c r="EA207" s="42" t="s">
        <v>210</v>
      </c>
      <c r="EB207" s="42" t="s">
        <v>210</v>
      </c>
      <c r="EC207" s="42" t="s">
        <v>210</v>
      </c>
      <c r="ED207" s="42" t="s">
        <v>210</v>
      </c>
      <c r="EE207" s="42" t="s">
        <v>210</v>
      </c>
      <c r="EF207" s="42" t="s">
        <v>210</v>
      </c>
      <c r="EG207" s="42" t="s">
        <v>210</v>
      </c>
      <c r="EH207" s="42" t="s">
        <v>67</v>
      </c>
      <c r="EI207" s="42" t="s">
        <v>67</v>
      </c>
      <c r="EJ207" s="42" t="s">
        <v>67</v>
      </c>
      <c r="EK207" s="42" t="s">
        <v>67</v>
      </c>
      <c r="EL207" s="42" t="s">
        <v>67</v>
      </c>
      <c r="EM207" s="42" t="s">
        <v>67</v>
      </c>
      <c r="EN207" s="42" t="s">
        <v>67</v>
      </c>
      <c r="EO207" s="42" t="s">
        <v>67</v>
      </c>
      <c r="EP207" s="42" t="s">
        <v>25</v>
      </c>
      <c r="EQ207" s="42" t="s">
        <v>25</v>
      </c>
      <c r="ER207" s="42" t="s">
        <v>25</v>
      </c>
      <c r="ES207" s="42" t="s">
        <v>25</v>
      </c>
      <c r="ET207" s="47" t="s">
        <v>25</v>
      </c>
      <c r="EU207" s="47" t="s">
        <v>25</v>
      </c>
      <c r="EV207" s="42" t="s">
        <v>25</v>
      </c>
      <c r="EW207" s="42" t="s">
        <v>25</v>
      </c>
      <c r="EX207" s="42" t="s">
        <v>25</v>
      </c>
      <c r="EY207" s="42" t="s">
        <v>25</v>
      </c>
      <c r="EZ207" s="42" t="s">
        <v>25</v>
      </c>
      <c r="FA207" s="42" t="s">
        <v>25</v>
      </c>
      <c r="FB207" s="42" t="s">
        <v>25</v>
      </c>
      <c r="FC207" s="42" t="s">
        <v>25</v>
      </c>
      <c r="FD207" s="42" t="s">
        <v>40</v>
      </c>
      <c r="FE207" s="42" t="s">
        <v>40</v>
      </c>
      <c r="FF207" s="42" t="s">
        <v>40</v>
      </c>
      <c r="FG207" s="42" t="s">
        <v>25</v>
      </c>
      <c r="FH207" s="115"/>
      <c r="FI207" s="42" t="s">
        <v>25</v>
      </c>
      <c r="FJ207" s="127"/>
      <c r="FK207" s="42" t="s">
        <v>25</v>
      </c>
      <c r="FL207" s="127"/>
      <c r="FM207" s="42" t="s">
        <v>25</v>
      </c>
      <c r="FN207" s="42" t="s">
        <v>25</v>
      </c>
      <c r="FO207" s="42" t="s">
        <v>5130</v>
      </c>
      <c r="FP207" s="42" t="s">
        <v>5130</v>
      </c>
      <c r="FQ207" s="42" t="s">
        <v>5130</v>
      </c>
      <c r="FR207" s="42" t="s">
        <v>5130</v>
      </c>
      <c r="FS207" s="42" t="s">
        <v>25</v>
      </c>
      <c r="FT207" s="42" t="s">
        <v>25</v>
      </c>
      <c r="FU207" s="42" t="s">
        <v>25</v>
      </c>
      <c r="FV207" s="42" t="s">
        <v>25</v>
      </c>
      <c r="FW207" s="127"/>
      <c r="FX207" s="47" t="s">
        <v>25</v>
      </c>
      <c r="FY207" s="47" t="s">
        <v>25</v>
      </c>
      <c r="FZ207" s="47" t="s">
        <v>25</v>
      </c>
      <c r="GA207" s="127"/>
      <c r="GB207" s="47" t="s">
        <v>25</v>
      </c>
      <c r="GC207" s="47" t="s">
        <v>25</v>
      </c>
      <c r="GD207" s="42" t="s">
        <v>210</v>
      </c>
      <c r="GE207" s="42" t="s">
        <v>210</v>
      </c>
      <c r="GF207" s="42" t="s">
        <v>210</v>
      </c>
      <c r="GG207" s="42" t="s">
        <v>210</v>
      </c>
      <c r="GH207" s="42" t="s">
        <v>210</v>
      </c>
      <c r="GI207" s="42" t="s">
        <v>210</v>
      </c>
      <c r="GJ207" s="127"/>
      <c r="GK207" s="127"/>
      <c r="GL207" s="42" t="s">
        <v>25</v>
      </c>
      <c r="GM207" s="42" t="s">
        <v>25</v>
      </c>
      <c r="GN207" s="42" t="s">
        <v>5787</v>
      </c>
      <c r="GO207" s="127"/>
      <c r="GP207" s="42" t="s">
        <v>2792</v>
      </c>
      <c r="GQ207" s="42" t="s">
        <v>25</v>
      </c>
      <c r="GR207" s="127"/>
      <c r="GS207" s="127"/>
      <c r="GT207" s="42" t="s">
        <v>40</v>
      </c>
      <c r="GU207" s="42" t="s">
        <v>210</v>
      </c>
      <c r="GV207" s="42" t="s">
        <v>210</v>
      </c>
      <c r="GW207" s="42" t="s">
        <v>40</v>
      </c>
      <c r="GX207" s="42" t="s">
        <v>25</v>
      </c>
      <c r="GY207" s="42" t="s">
        <v>25</v>
      </c>
      <c r="GZ207" s="42" t="s">
        <v>5643</v>
      </c>
      <c r="HA207" s="127"/>
      <c r="HB207" s="127"/>
      <c r="HC207" s="42" t="s">
        <v>40</v>
      </c>
      <c r="HD207" s="42" t="s">
        <v>40</v>
      </c>
      <c r="HE207" s="42" t="s">
        <v>40</v>
      </c>
      <c r="HF207" s="42" t="s">
        <v>40</v>
      </c>
      <c r="HG207" s="42" t="s">
        <v>67</v>
      </c>
      <c r="HH207" s="42" t="s">
        <v>67</v>
      </c>
      <c r="HI207" s="47" t="s">
        <v>65</v>
      </c>
      <c r="HJ207" s="47" t="s">
        <v>65</v>
      </c>
      <c r="HK207" s="116"/>
      <c r="HL207" s="47" t="s">
        <v>931</v>
      </c>
      <c r="HM207" s="42" t="s">
        <v>25</v>
      </c>
    </row>
    <row r="208" spans="1:252" ht="11.25" customHeight="1">
      <c r="A208" s="86" t="s">
        <v>435</v>
      </c>
      <c r="B208" s="86"/>
      <c r="C208" s="62" t="s">
        <v>5536</v>
      </c>
      <c r="D208" s="62" t="s">
        <v>5538</v>
      </c>
      <c r="E208" s="62" t="s">
        <v>6172</v>
      </c>
      <c r="F208" s="62" t="s">
        <v>6221</v>
      </c>
      <c r="G208" s="62" t="s">
        <v>6221</v>
      </c>
      <c r="H208" s="62" t="s">
        <v>5538</v>
      </c>
      <c r="I208" s="62" t="s">
        <v>6361</v>
      </c>
      <c r="J208" s="62"/>
      <c r="K208" s="111" t="s">
        <v>1611</v>
      </c>
      <c r="L208" s="62" t="s">
        <v>6361</v>
      </c>
      <c r="M208" s="111" t="s">
        <v>1611</v>
      </c>
      <c r="N208" s="62" t="s">
        <v>6361</v>
      </c>
      <c r="O208" s="111" t="s">
        <v>1611</v>
      </c>
      <c r="P208" s="63"/>
      <c r="Q208" s="63" t="s">
        <v>672</v>
      </c>
      <c r="R208" s="63"/>
      <c r="S208" s="63" t="s">
        <v>706</v>
      </c>
      <c r="T208" s="62" t="s">
        <v>4831</v>
      </c>
      <c r="U208" s="62" t="s">
        <v>4831</v>
      </c>
      <c r="V208" s="62" t="s">
        <v>4743</v>
      </c>
      <c r="W208" s="62" t="s">
        <v>4743</v>
      </c>
      <c r="X208" s="62" t="s">
        <v>4672</v>
      </c>
      <c r="Y208" s="62" t="s">
        <v>4672</v>
      </c>
      <c r="Z208" s="63"/>
      <c r="AA208" s="63"/>
      <c r="AB208" s="63"/>
      <c r="AC208" s="63" t="s">
        <v>2307</v>
      </c>
      <c r="AD208" s="63" t="s">
        <v>2307</v>
      </c>
      <c r="AE208" s="63" t="s">
        <v>2307</v>
      </c>
      <c r="AF208" s="63" t="s">
        <v>1961</v>
      </c>
      <c r="AG208" s="63" t="s">
        <v>701</v>
      </c>
      <c r="AH208" s="63" t="s">
        <v>701</v>
      </c>
      <c r="AI208" s="200"/>
      <c r="AJ208" s="63" t="s">
        <v>3899</v>
      </c>
      <c r="AK208" s="63" t="s">
        <v>3899</v>
      </c>
      <c r="AL208" s="62" t="s">
        <v>6221</v>
      </c>
      <c r="AM208" s="63" t="s">
        <v>5283</v>
      </c>
      <c r="AN208" s="63" t="s">
        <v>5845</v>
      </c>
      <c r="AO208" s="63" t="s">
        <v>6906</v>
      </c>
      <c r="AP208" s="63" t="s">
        <v>5283</v>
      </c>
      <c r="AQ208" s="63"/>
      <c r="AR208" s="63" t="s">
        <v>6707</v>
      </c>
      <c r="AS208" s="63"/>
      <c r="AT208" s="63"/>
      <c r="AU208" s="63" t="s">
        <v>1500</v>
      </c>
      <c r="AV208" s="63" t="s">
        <v>1500</v>
      </c>
      <c r="AW208" s="63" t="s">
        <v>25</v>
      </c>
      <c r="AX208" s="63" t="s">
        <v>25</v>
      </c>
      <c r="AY208" s="63" t="s">
        <v>1237</v>
      </c>
      <c r="AZ208" s="63" t="s">
        <v>1237</v>
      </c>
      <c r="BA208" s="63" t="s">
        <v>1237</v>
      </c>
      <c r="BB208" s="63" t="s">
        <v>1237</v>
      </c>
      <c r="BC208" s="63" t="s">
        <v>1237</v>
      </c>
      <c r="BD208" s="63" t="s">
        <v>1237</v>
      </c>
      <c r="BE208" s="62"/>
      <c r="BF208" s="111" t="s">
        <v>25</v>
      </c>
      <c r="BG208" s="63" t="s">
        <v>4264</v>
      </c>
      <c r="BH208" s="62"/>
      <c r="BI208" s="111" t="s">
        <v>2045</v>
      </c>
      <c r="BJ208" s="111" t="s">
        <v>2045</v>
      </c>
      <c r="BK208" s="62" t="s">
        <v>4263</v>
      </c>
      <c r="BL208" s="63" t="s">
        <v>4263</v>
      </c>
      <c r="BM208" s="63" t="s">
        <v>4264</v>
      </c>
      <c r="BN208" s="62"/>
      <c r="BO208" s="63" t="s">
        <v>4264</v>
      </c>
      <c r="BP208" s="111" t="s">
        <v>2063</v>
      </c>
      <c r="BQ208" s="111" t="s">
        <v>2063</v>
      </c>
      <c r="BR208" s="62" t="s">
        <v>4263</v>
      </c>
      <c r="BS208" s="63" t="s">
        <v>4263</v>
      </c>
      <c r="BT208" s="111" t="s">
        <v>2082</v>
      </c>
      <c r="BU208" s="111" t="s">
        <v>2082</v>
      </c>
      <c r="BV208" s="62" t="s">
        <v>4263</v>
      </c>
      <c r="BW208" s="63" t="s">
        <v>4263</v>
      </c>
      <c r="BX208" s="63" t="s">
        <v>7250</v>
      </c>
      <c r="BY208" s="63" t="s">
        <v>4113</v>
      </c>
      <c r="BZ208" s="63" t="s">
        <v>4113</v>
      </c>
      <c r="CA208" s="63" t="s">
        <v>25</v>
      </c>
      <c r="CB208" s="63" t="s">
        <v>4909</v>
      </c>
      <c r="CC208" s="63" t="s">
        <v>25</v>
      </c>
      <c r="CD208" s="62" t="s">
        <v>25</v>
      </c>
      <c r="CE208" s="62"/>
      <c r="CF208" s="64" t="s">
        <v>25</v>
      </c>
      <c r="CG208" s="64" t="s">
        <v>25</v>
      </c>
      <c r="CH208" s="64"/>
      <c r="CI208" s="64"/>
      <c r="CJ208" s="64"/>
      <c r="CK208" s="64" t="s">
        <v>4988</v>
      </c>
      <c r="CL208" s="64" t="s">
        <v>4988</v>
      </c>
      <c r="CM208" s="64" t="s">
        <v>4988</v>
      </c>
      <c r="CN208" s="112" t="s">
        <v>8034</v>
      </c>
      <c r="CO208" s="112" t="s">
        <v>8034</v>
      </c>
      <c r="CP208" s="64" t="s">
        <v>25</v>
      </c>
      <c r="CQ208" s="64" t="s">
        <v>25</v>
      </c>
      <c r="CR208" s="64" t="s">
        <v>25</v>
      </c>
      <c r="CS208" s="64"/>
      <c r="CT208" s="64" t="s">
        <v>25</v>
      </c>
      <c r="CU208" s="64" t="s">
        <v>25</v>
      </c>
      <c r="CV208" s="64" t="s">
        <v>25</v>
      </c>
      <c r="CW208" s="65"/>
      <c r="CX208" s="64" t="s">
        <v>25</v>
      </c>
      <c r="CY208" s="64" t="s">
        <v>25</v>
      </c>
      <c r="CZ208" s="64" t="s">
        <v>25</v>
      </c>
      <c r="DA208" s="111" t="s">
        <v>1422</v>
      </c>
      <c r="DB208" s="62"/>
      <c r="DC208" s="111" t="s">
        <v>1422</v>
      </c>
      <c r="DD208" s="62"/>
      <c r="DE208" s="62" t="s">
        <v>1464</v>
      </c>
      <c r="DF208" s="62" t="s">
        <v>1464</v>
      </c>
      <c r="DG208" s="62" t="s">
        <v>1464</v>
      </c>
      <c r="DH208" s="62" t="s">
        <v>1464</v>
      </c>
      <c r="DI208" s="62"/>
      <c r="DJ208" s="62"/>
      <c r="DK208" s="62"/>
      <c r="DL208" s="62" t="s">
        <v>3507</v>
      </c>
      <c r="DM208" s="62" t="s">
        <v>2190</v>
      </c>
      <c r="DN208" s="62" t="s">
        <v>3554</v>
      </c>
      <c r="DO208" s="62" t="s">
        <v>3750</v>
      </c>
      <c r="DP208" s="62" t="s">
        <v>3750</v>
      </c>
      <c r="DQ208" s="62" t="s">
        <v>701</v>
      </c>
      <c r="DR208" s="62"/>
      <c r="DS208" s="62"/>
      <c r="DT208" s="62"/>
      <c r="DU208" s="62"/>
      <c r="DV208" s="62" t="s">
        <v>989</v>
      </c>
      <c r="DW208" s="62" t="s">
        <v>989</v>
      </c>
      <c r="DX208" s="62" t="s">
        <v>989</v>
      </c>
      <c r="DY208" s="62" t="s">
        <v>989</v>
      </c>
      <c r="DZ208" s="62" t="s">
        <v>989</v>
      </c>
      <c r="EA208" s="62" t="s">
        <v>989</v>
      </c>
      <c r="EB208" s="62" t="s">
        <v>989</v>
      </c>
      <c r="EC208" s="62" t="s">
        <v>989</v>
      </c>
      <c r="ED208" s="62" t="s">
        <v>989</v>
      </c>
      <c r="EE208" s="62" t="s">
        <v>989</v>
      </c>
      <c r="EF208" s="62" t="s">
        <v>989</v>
      </c>
      <c r="EG208" s="62" t="s">
        <v>989</v>
      </c>
      <c r="EH208" s="62" t="s">
        <v>6053</v>
      </c>
      <c r="EI208" s="62" t="s">
        <v>6053</v>
      </c>
      <c r="EJ208" s="62" t="s">
        <v>6053</v>
      </c>
      <c r="EK208" s="62" t="s">
        <v>6053</v>
      </c>
      <c r="EL208" s="62" t="s">
        <v>6053</v>
      </c>
      <c r="EM208" s="62" t="s">
        <v>6053</v>
      </c>
      <c r="EN208" s="62" t="s">
        <v>6053</v>
      </c>
      <c r="EO208" s="62" t="s">
        <v>6053</v>
      </c>
      <c r="EP208" s="66" t="s">
        <v>8160</v>
      </c>
      <c r="EQ208" s="66" t="s">
        <v>2249</v>
      </c>
      <c r="ER208" s="66" t="s">
        <v>25</v>
      </c>
      <c r="ES208" s="66" t="s">
        <v>2249</v>
      </c>
      <c r="ET208" s="66" t="s">
        <v>2249</v>
      </c>
      <c r="EU208" s="66" t="s">
        <v>2249</v>
      </c>
      <c r="EV208" s="66" t="s">
        <v>25</v>
      </c>
      <c r="EW208" s="66" t="s">
        <v>25</v>
      </c>
      <c r="EX208" s="66" t="s">
        <v>25</v>
      </c>
      <c r="EY208" s="66" t="s">
        <v>25</v>
      </c>
      <c r="EZ208" s="111" t="s">
        <v>586</v>
      </c>
      <c r="FA208" s="111" t="s">
        <v>586</v>
      </c>
      <c r="FB208" s="111" t="s">
        <v>3692</v>
      </c>
      <c r="FC208" s="111" t="s">
        <v>3692</v>
      </c>
      <c r="FD208" s="66" t="s">
        <v>2441</v>
      </c>
      <c r="FE208" s="66" t="s">
        <v>2441</v>
      </c>
      <c r="FF208" s="66" t="s">
        <v>2441</v>
      </c>
      <c r="FG208" s="63" t="s">
        <v>3588</v>
      </c>
      <c r="FH208" s="62"/>
      <c r="FI208" s="63" t="s">
        <v>3588</v>
      </c>
      <c r="FJ208" s="62"/>
      <c r="FK208" s="62" t="s">
        <v>25</v>
      </c>
      <c r="FL208" s="63"/>
      <c r="FM208" s="63" t="s">
        <v>2496</v>
      </c>
      <c r="FN208" s="63" t="s">
        <v>2496</v>
      </c>
      <c r="FO208" s="63" t="s">
        <v>2496</v>
      </c>
      <c r="FP208" s="63" t="s">
        <v>2496</v>
      </c>
      <c r="FQ208" s="63" t="s">
        <v>2496</v>
      </c>
      <c r="FR208" s="63" t="s">
        <v>2496</v>
      </c>
      <c r="FS208" s="63" t="s">
        <v>3992</v>
      </c>
      <c r="FT208" s="63" t="s">
        <v>2636</v>
      </c>
      <c r="FU208" s="63" t="s">
        <v>2636</v>
      </c>
      <c r="FV208" s="63" t="s">
        <v>2636</v>
      </c>
      <c r="FW208" s="62"/>
      <c r="FX208" s="62" t="s">
        <v>1535</v>
      </c>
      <c r="FY208" s="62" t="s">
        <v>1535</v>
      </c>
      <c r="FZ208" s="62" t="s">
        <v>25</v>
      </c>
      <c r="GA208" s="62"/>
      <c r="GB208" s="62" t="s">
        <v>1095</v>
      </c>
      <c r="GC208" s="62" t="s">
        <v>1095</v>
      </c>
      <c r="GD208" s="62" t="s">
        <v>2847</v>
      </c>
      <c r="GE208" s="62" t="s">
        <v>2847</v>
      </c>
      <c r="GF208" s="62" t="s">
        <v>2847</v>
      </c>
      <c r="GG208" s="62" t="s">
        <v>2847</v>
      </c>
      <c r="GH208" s="62" t="s">
        <v>5187</v>
      </c>
      <c r="GI208" s="62" t="s">
        <v>2847</v>
      </c>
      <c r="GJ208" s="62"/>
      <c r="GK208" s="62"/>
      <c r="GL208" s="111" t="s">
        <v>25</v>
      </c>
      <c r="GM208" s="111" t="s">
        <v>25</v>
      </c>
      <c r="GN208" s="111" t="s">
        <v>5785</v>
      </c>
      <c r="GO208" s="62"/>
      <c r="GP208" s="62" t="s">
        <v>551</v>
      </c>
      <c r="GQ208" s="62" t="s">
        <v>1284</v>
      </c>
      <c r="GR208" s="62"/>
      <c r="GS208" s="62"/>
      <c r="GT208" s="111" t="s">
        <v>2969</v>
      </c>
      <c r="GU208" s="111" t="s">
        <v>2969</v>
      </c>
      <c r="GV208" s="111" t="s">
        <v>2969</v>
      </c>
      <c r="GW208" s="111" t="s">
        <v>2969</v>
      </c>
      <c r="GX208" s="62" t="s">
        <v>3426</v>
      </c>
      <c r="GY208" s="62" t="s">
        <v>3426</v>
      </c>
      <c r="GZ208" s="62" t="s">
        <v>5644</v>
      </c>
      <c r="HA208" s="67"/>
      <c r="HB208" s="67"/>
      <c r="HC208" s="62" t="s">
        <v>3019</v>
      </c>
      <c r="HD208" s="62" t="s">
        <v>3019</v>
      </c>
      <c r="HE208" s="62" t="s">
        <v>3019</v>
      </c>
      <c r="HF208" s="62" t="s">
        <v>3019</v>
      </c>
      <c r="HG208" s="62" t="s">
        <v>5920</v>
      </c>
      <c r="HH208" s="62" t="s">
        <v>5920</v>
      </c>
      <c r="HI208" s="62" t="s">
        <v>2585</v>
      </c>
      <c r="HJ208" s="62" t="s">
        <v>3223</v>
      </c>
      <c r="HK208" s="62"/>
      <c r="HL208" s="111" t="s">
        <v>510</v>
      </c>
      <c r="HM208" s="62" t="s">
        <v>3265</v>
      </c>
    </row>
    <row r="209" spans="1:221" s="30" customFormat="1" ht="22.5" customHeight="1">
      <c r="A209" s="125" t="s">
        <v>1928</v>
      </c>
      <c r="B209" s="125"/>
      <c r="C209" s="42" t="s">
        <v>25</v>
      </c>
      <c r="D209" s="47" t="s">
        <v>1486</v>
      </c>
      <c r="E209" s="42" t="s">
        <v>25</v>
      </c>
      <c r="F209" s="42" t="s">
        <v>6224</v>
      </c>
      <c r="G209" s="42" t="s">
        <v>6224</v>
      </c>
      <c r="H209" s="47" t="s">
        <v>1486</v>
      </c>
      <c r="I209" s="42" t="s">
        <v>25</v>
      </c>
      <c r="J209" s="127"/>
      <c r="K209" s="42" t="s">
        <v>25</v>
      </c>
      <c r="L209" s="42" t="s">
        <v>25</v>
      </c>
      <c r="M209" s="42" t="s">
        <v>25</v>
      </c>
      <c r="N209" s="42" t="s">
        <v>25</v>
      </c>
      <c r="O209" s="42" t="s">
        <v>25</v>
      </c>
      <c r="P209" s="116"/>
      <c r="Q209" s="42" t="s">
        <v>65</v>
      </c>
      <c r="R209" s="127"/>
      <c r="S209" s="42" t="s">
        <v>65</v>
      </c>
      <c r="T209" s="42" t="s">
        <v>4824</v>
      </c>
      <c r="U209" s="42" t="s">
        <v>6823</v>
      </c>
      <c r="V209" s="42" t="s">
        <v>4744</v>
      </c>
      <c r="W209" s="42" t="s">
        <v>6822</v>
      </c>
      <c r="X209" s="42" t="s">
        <v>4673</v>
      </c>
      <c r="Y209" s="42" t="s">
        <v>6821</v>
      </c>
      <c r="Z209" s="127"/>
      <c r="AA209" s="127"/>
      <c r="AB209" s="127"/>
      <c r="AC209" s="42" t="s">
        <v>25</v>
      </c>
      <c r="AD209" s="42" t="s">
        <v>25</v>
      </c>
      <c r="AE209" s="42" t="s">
        <v>25</v>
      </c>
      <c r="AF209" s="42" t="s">
        <v>25</v>
      </c>
      <c r="AG209" s="42" t="s">
        <v>25</v>
      </c>
      <c r="AH209" s="42" t="s">
        <v>25</v>
      </c>
      <c r="AI209" s="42" t="s">
        <v>4590</v>
      </c>
      <c r="AJ209" s="42" t="s">
        <v>6824</v>
      </c>
      <c r="AK209" s="42" t="s">
        <v>3905</v>
      </c>
      <c r="AL209" s="42" t="s">
        <v>6224</v>
      </c>
      <c r="AM209" s="42" t="s">
        <v>84</v>
      </c>
      <c r="AN209" s="42" t="s">
        <v>5847</v>
      </c>
      <c r="AO209" s="42" t="s">
        <v>25</v>
      </c>
      <c r="AP209" s="42" t="s">
        <v>84</v>
      </c>
      <c r="AQ209" s="42" t="s">
        <v>84</v>
      </c>
      <c r="AR209" s="42" t="s">
        <v>6824</v>
      </c>
      <c r="AS209" s="42" t="s">
        <v>6824</v>
      </c>
      <c r="AT209" s="42" t="s">
        <v>6824</v>
      </c>
      <c r="AU209" s="47" t="s">
        <v>25</v>
      </c>
      <c r="AV209" s="47" t="s">
        <v>25</v>
      </c>
      <c r="AW209" s="42" t="s">
        <v>1486</v>
      </c>
      <c r="AX209" s="42" t="s">
        <v>1486</v>
      </c>
      <c r="AY209" s="42" t="s">
        <v>25</v>
      </c>
      <c r="AZ209" s="42" t="s">
        <v>25</v>
      </c>
      <c r="BA209" s="42" t="s">
        <v>25</v>
      </c>
      <c r="BB209" s="42" t="s">
        <v>25</v>
      </c>
      <c r="BC209" s="42" t="s">
        <v>25</v>
      </c>
      <c r="BD209" s="42" t="s">
        <v>25</v>
      </c>
      <c r="BE209" s="127"/>
      <c r="BF209" s="47" t="s">
        <v>25</v>
      </c>
      <c r="BG209" s="42" t="s">
        <v>7121</v>
      </c>
      <c r="BH209" s="127"/>
      <c r="BI209" s="47" t="s">
        <v>25</v>
      </c>
      <c r="BJ209" s="47" t="s">
        <v>25</v>
      </c>
      <c r="BK209" s="47" t="s">
        <v>25</v>
      </c>
      <c r="BL209" s="47" t="s">
        <v>25</v>
      </c>
      <c r="BM209" s="42" t="s">
        <v>7156</v>
      </c>
      <c r="BN209" s="127"/>
      <c r="BO209" s="42" t="s">
        <v>7122</v>
      </c>
      <c r="BP209" s="47" t="s">
        <v>25</v>
      </c>
      <c r="BQ209" s="47" t="s">
        <v>25</v>
      </c>
      <c r="BR209" s="47" t="s">
        <v>25</v>
      </c>
      <c r="BS209" s="47" t="s">
        <v>25</v>
      </c>
      <c r="BT209" s="47" t="s">
        <v>25</v>
      </c>
      <c r="BU209" s="47" t="s">
        <v>25</v>
      </c>
      <c r="BV209" s="47" t="s">
        <v>25</v>
      </c>
      <c r="BW209" s="47" t="s">
        <v>25</v>
      </c>
      <c r="BX209" s="42" t="s">
        <v>7251</v>
      </c>
      <c r="BY209" s="42" t="s">
        <v>1486</v>
      </c>
      <c r="BZ209" s="42" t="s">
        <v>1486</v>
      </c>
      <c r="CA209" s="42" t="s">
        <v>7251</v>
      </c>
      <c r="CB209" s="42" t="s">
        <v>1486</v>
      </c>
      <c r="CC209" s="42" t="s">
        <v>25</v>
      </c>
      <c r="CD209" s="42" t="s">
        <v>25</v>
      </c>
      <c r="CE209" s="127"/>
      <c r="CF209" s="42" t="s">
        <v>1486</v>
      </c>
      <c r="CG209" s="42" t="s">
        <v>1486</v>
      </c>
      <c r="CH209" s="133"/>
      <c r="CI209" s="129"/>
      <c r="CJ209" s="129"/>
      <c r="CK209" s="42" t="s">
        <v>1486</v>
      </c>
      <c r="CL209" s="42" t="s">
        <v>1486</v>
      </c>
      <c r="CM209" s="42" t="s">
        <v>1486</v>
      </c>
      <c r="CN209" s="42" t="s">
        <v>25</v>
      </c>
      <c r="CO209" s="42" t="s">
        <v>25</v>
      </c>
      <c r="CP209" s="42" t="s">
        <v>25</v>
      </c>
      <c r="CQ209" s="42" t="s">
        <v>25</v>
      </c>
      <c r="CR209" s="42" t="s">
        <v>25</v>
      </c>
      <c r="CS209" s="133"/>
      <c r="CT209" s="42" t="s">
        <v>25</v>
      </c>
      <c r="CU209" s="42" t="s">
        <v>25</v>
      </c>
      <c r="CV209" s="42" t="s">
        <v>25</v>
      </c>
      <c r="CW209" s="129"/>
      <c r="CX209" s="42" t="s">
        <v>2127</v>
      </c>
      <c r="CY209" s="42" t="s">
        <v>2127</v>
      </c>
      <c r="CZ209" s="42" t="s">
        <v>2127</v>
      </c>
      <c r="DA209" s="42" t="s">
        <v>25</v>
      </c>
      <c r="DB209" s="127"/>
      <c r="DC209" s="42" t="s">
        <v>25</v>
      </c>
      <c r="DD209" s="127"/>
      <c r="DE209" s="42" t="s">
        <v>1486</v>
      </c>
      <c r="DF209" s="42" t="s">
        <v>1486</v>
      </c>
      <c r="DG209" s="42" t="s">
        <v>1486</v>
      </c>
      <c r="DH209" s="42" t="s">
        <v>1486</v>
      </c>
      <c r="DI209" s="127"/>
      <c r="DJ209" s="127"/>
      <c r="DK209" s="127"/>
      <c r="DL209" s="42" t="s">
        <v>67</v>
      </c>
      <c r="DM209" s="42" t="s">
        <v>67</v>
      </c>
      <c r="DN209" s="42" t="s">
        <v>67</v>
      </c>
      <c r="DO209" s="42" t="s">
        <v>1486</v>
      </c>
      <c r="DP209" s="42" t="s">
        <v>1486</v>
      </c>
      <c r="DQ209" s="43" t="s">
        <v>25</v>
      </c>
      <c r="DR209" s="127"/>
      <c r="DS209" s="127"/>
      <c r="DT209" s="127"/>
      <c r="DU209" s="127"/>
      <c r="DV209" s="42" t="s">
        <v>1486</v>
      </c>
      <c r="DW209" s="42" t="s">
        <v>1486</v>
      </c>
      <c r="DX209" s="42" t="s">
        <v>1486</v>
      </c>
      <c r="DY209" s="42" t="s">
        <v>1486</v>
      </c>
      <c r="DZ209" s="42" t="s">
        <v>1486</v>
      </c>
      <c r="EA209" s="42" t="s">
        <v>1486</v>
      </c>
      <c r="EB209" s="42" t="s">
        <v>1486</v>
      </c>
      <c r="EC209" s="42" t="s">
        <v>1486</v>
      </c>
      <c r="ED209" s="42" t="s">
        <v>1486</v>
      </c>
      <c r="EE209" s="42" t="s">
        <v>1486</v>
      </c>
      <c r="EF209" s="42" t="s">
        <v>1486</v>
      </c>
      <c r="EG209" s="42" t="s">
        <v>1486</v>
      </c>
      <c r="EH209" s="42" t="s">
        <v>1486</v>
      </c>
      <c r="EI209" s="42" t="s">
        <v>1486</v>
      </c>
      <c r="EJ209" s="42" t="s">
        <v>1486</v>
      </c>
      <c r="EK209" s="42" t="s">
        <v>1486</v>
      </c>
      <c r="EL209" s="42" t="s">
        <v>1486</v>
      </c>
      <c r="EM209" s="42" t="s">
        <v>1486</v>
      </c>
      <c r="EN209" s="42" t="s">
        <v>1486</v>
      </c>
      <c r="EO209" s="42" t="s">
        <v>1486</v>
      </c>
      <c r="EP209" s="42" t="s">
        <v>25</v>
      </c>
      <c r="EQ209" s="42" t="s">
        <v>25</v>
      </c>
      <c r="ER209" s="42" t="s">
        <v>8162</v>
      </c>
      <c r="ES209" s="42" t="s">
        <v>25</v>
      </c>
      <c r="ET209" s="42" t="s">
        <v>25</v>
      </c>
      <c r="EU209" s="42" t="s">
        <v>25</v>
      </c>
      <c r="EV209" s="42" t="s">
        <v>25</v>
      </c>
      <c r="EW209" s="42" t="s">
        <v>25</v>
      </c>
      <c r="EX209" s="42" t="s">
        <v>25</v>
      </c>
      <c r="EY209" s="42" t="s">
        <v>25</v>
      </c>
      <c r="EZ209" s="42" t="s">
        <v>25</v>
      </c>
      <c r="FA209" s="42" t="s">
        <v>25</v>
      </c>
      <c r="FB209" s="42" t="s">
        <v>25</v>
      </c>
      <c r="FC209" s="42" t="s">
        <v>25</v>
      </c>
      <c r="FD209" s="42" t="s">
        <v>67</v>
      </c>
      <c r="FE209" s="42" t="s">
        <v>67</v>
      </c>
      <c r="FF209" s="42" t="s">
        <v>67</v>
      </c>
      <c r="FG209" s="42" t="s">
        <v>25</v>
      </c>
      <c r="FH209" s="115"/>
      <c r="FI209" s="42" t="s">
        <v>25</v>
      </c>
      <c r="FJ209" s="127"/>
      <c r="FK209" s="42" t="s">
        <v>25</v>
      </c>
      <c r="FL209" s="127"/>
      <c r="FM209" s="42" t="s">
        <v>25</v>
      </c>
      <c r="FN209" s="42" t="s">
        <v>1486</v>
      </c>
      <c r="FO209" s="42" t="s">
        <v>5130</v>
      </c>
      <c r="FP209" s="42" t="s">
        <v>7790</v>
      </c>
      <c r="FQ209" s="42" t="s">
        <v>5130</v>
      </c>
      <c r="FR209" s="42" t="s">
        <v>7790</v>
      </c>
      <c r="FS209" s="42" t="s">
        <v>25</v>
      </c>
      <c r="FT209" s="42" t="s">
        <v>25</v>
      </c>
      <c r="FU209" s="42" t="s">
        <v>25</v>
      </c>
      <c r="FV209" s="42" t="s">
        <v>2635</v>
      </c>
      <c r="FW209" s="127"/>
      <c r="FX209" s="47" t="s">
        <v>25</v>
      </c>
      <c r="FY209" s="42" t="s">
        <v>1486</v>
      </c>
      <c r="FZ209" s="42" t="s">
        <v>67</v>
      </c>
      <c r="GA209" s="127"/>
      <c r="GB209" s="47" t="s">
        <v>25</v>
      </c>
      <c r="GC209" s="47" t="s">
        <v>25</v>
      </c>
      <c r="GD209" s="47" t="s">
        <v>25</v>
      </c>
      <c r="GE209" s="47" t="s">
        <v>25</v>
      </c>
      <c r="GF209" s="47" t="s">
        <v>25</v>
      </c>
      <c r="GG209" s="47" t="s">
        <v>25</v>
      </c>
      <c r="GH209" s="47" t="s">
        <v>25</v>
      </c>
      <c r="GI209" s="47" t="s">
        <v>25</v>
      </c>
      <c r="GJ209" s="127"/>
      <c r="GK209" s="127"/>
      <c r="GL209" s="42" t="s">
        <v>2907</v>
      </c>
      <c r="GM209" s="42" t="s">
        <v>25</v>
      </c>
      <c r="GN209" s="42" t="s">
        <v>5787</v>
      </c>
      <c r="GO209" s="127"/>
      <c r="GP209" s="47" t="s">
        <v>25</v>
      </c>
      <c r="GQ209" s="42" t="s">
        <v>25</v>
      </c>
      <c r="GR209" s="127"/>
      <c r="GS209" s="127"/>
      <c r="GT209" s="42" t="s">
        <v>1486</v>
      </c>
      <c r="GU209" s="42" t="s">
        <v>1486</v>
      </c>
      <c r="GV209" s="42" t="s">
        <v>1486</v>
      </c>
      <c r="GW209" s="42" t="s">
        <v>1486</v>
      </c>
      <c r="GX209" s="42" t="s">
        <v>3428</v>
      </c>
      <c r="GY209" s="42" t="s">
        <v>3428</v>
      </c>
      <c r="GZ209" s="42" t="s">
        <v>25</v>
      </c>
      <c r="HA209" s="127"/>
      <c r="HB209" s="127"/>
      <c r="HC209" s="42" t="s">
        <v>1486</v>
      </c>
      <c r="HD209" s="42" t="s">
        <v>1486</v>
      </c>
      <c r="HE209" s="42" t="s">
        <v>1486</v>
      </c>
      <c r="HF209" s="42" t="s">
        <v>1486</v>
      </c>
      <c r="HG209" s="42" t="s">
        <v>1486</v>
      </c>
      <c r="HH209" s="42" t="s">
        <v>1486</v>
      </c>
      <c r="HI209" s="43" t="s">
        <v>25</v>
      </c>
      <c r="HJ209" s="43" t="s">
        <v>25</v>
      </c>
      <c r="HK209" s="116"/>
      <c r="HL209" s="42" t="s">
        <v>67</v>
      </c>
      <c r="HM209" s="42" t="s">
        <v>25</v>
      </c>
    </row>
    <row r="210" spans="1:221" ht="11.25" customHeight="1">
      <c r="A210" s="86" t="s">
        <v>435</v>
      </c>
      <c r="B210" s="86"/>
      <c r="C210" s="63" t="s">
        <v>25</v>
      </c>
      <c r="D210" s="62" t="s">
        <v>5543</v>
      </c>
      <c r="E210" s="63" t="s">
        <v>25</v>
      </c>
      <c r="F210" s="62" t="s">
        <v>6220</v>
      </c>
      <c r="G210" s="62" t="s">
        <v>6220</v>
      </c>
      <c r="H210" s="62" t="s">
        <v>5543</v>
      </c>
      <c r="I210" s="111" t="s">
        <v>25</v>
      </c>
      <c r="J210" s="62"/>
      <c r="K210" s="111" t="s">
        <v>25</v>
      </c>
      <c r="L210" s="111" t="s">
        <v>25</v>
      </c>
      <c r="M210" s="111" t="s">
        <v>25</v>
      </c>
      <c r="N210" s="111" t="s">
        <v>25</v>
      </c>
      <c r="O210" s="111" t="s">
        <v>25</v>
      </c>
      <c r="P210" s="63"/>
      <c r="Q210" s="63" t="s">
        <v>672</v>
      </c>
      <c r="R210" s="63"/>
      <c r="S210" s="63" t="s">
        <v>706</v>
      </c>
      <c r="T210" s="62" t="s">
        <v>4830</v>
      </c>
      <c r="U210" s="62" t="s">
        <v>4830</v>
      </c>
      <c r="V210" s="62" t="s">
        <v>4745</v>
      </c>
      <c r="W210" s="62" t="s">
        <v>4745</v>
      </c>
      <c r="X210" s="62" t="s">
        <v>4674</v>
      </c>
      <c r="Y210" s="62" t="s">
        <v>4674</v>
      </c>
      <c r="Z210" s="63"/>
      <c r="AA210" s="63"/>
      <c r="AB210" s="63"/>
      <c r="AC210" s="63" t="s">
        <v>25</v>
      </c>
      <c r="AD210" s="63" t="s">
        <v>25</v>
      </c>
      <c r="AE210" s="63" t="s">
        <v>25</v>
      </c>
      <c r="AF210" s="63" t="s">
        <v>25</v>
      </c>
      <c r="AG210" s="63" t="s">
        <v>25</v>
      </c>
      <c r="AH210" s="63" t="s">
        <v>25</v>
      </c>
      <c r="AI210" s="200"/>
      <c r="AJ210" s="63" t="s">
        <v>3902</v>
      </c>
      <c r="AK210" s="63" t="s">
        <v>3902</v>
      </c>
      <c r="AL210" s="62" t="s">
        <v>6220</v>
      </c>
      <c r="AM210" s="112" t="s">
        <v>5283</v>
      </c>
      <c r="AN210" s="63" t="s">
        <v>5825</v>
      </c>
      <c r="AO210" s="112" t="s">
        <v>25</v>
      </c>
      <c r="AP210" s="112" t="s">
        <v>5283</v>
      </c>
      <c r="AQ210" s="63" t="s">
        <v>5417</v>
      </c>
      <c r="AR210" s="63" t="s">
        <v>7001</v>
      </c>
      <c r="AS210" s="63"/>
      <c r="AT210" s="63"/>
      <c r="AU210" s="112" t="s">
        <v>25</v>
      </c>
      <c r="AV210" s="112" t="s">
        <v>25</v>
      </c>
      <c r="AW210" s="63" t="s">
        <v>1238</v>
      </c>
      <c r="AX210" s="63" t="s">
        <v>1238</v>
      </c>
      <c r="AY210" s="63" t="s">
        <v>1237</v>
      </c>
      <c r="AZ210" s="63" t="s">
        <v>1237</v>
      </c>
      <c r="BA210" s="63" t="s">
        <v>1237</v>
      </c>
      <c r="BB210" s="63" t="s">
        <v>1237</v>
      </c>
      <c r="BC210" s="63" t="s">
        <v>1237</v>
      </c>
      <c r="BD210" s="63" t="s">
        <v>1237</v>
      </c>
      <c r="BE210" s="62"/>
      <c r="BF210" s="111" t="s">
        <v>25</v>
      </c>
      <c r="BG210" s="63" t="s">
        <v>4263</v>
      </c>
      <c r="BH210" s="62"/>
      <c r="BI210" s="111" t="s">
        <v>25</v>
      </c>
      <c r="BJ210" s="111" t="s">
        <v>25</v>
      </c>
      <c r="BK210" s="111" t="s">
        <v>25</v>
      </c>
      <c r="BL210" s="63" t="s">
        <v>25</v>
      </c>
      <c r="BM210" s="63" t="s">
        <v>4263</v>
      </c>
      <c r="BN210" s="62"/>
      <c r="BO210" s="63" t="s">
        <v>4263</v>
      </c>
      <c r="BP210" s="111" t="s">
        <v>25</v>
      </c>
      <c r="BQ210" s="111" t="s">
        <v>25</v>
      </c>
      <c r="BR210" s="111" t="s">
        <v>25</v>
      </c>
      <c r="BS210" s="63" t="s">
        <v>25</v>
      </c>
      <c r="BT210" s="111" t="s">
        <v>25</v>
      </c>
      <c r="BU210" s="111" t="s">
        <v>25</v>
      </c>
      <c r="BV210" s="111" t="s">
        <v>25</v>
      </c>
      <c r="BW210" s="63" t="s">
        <v>25</v>
      </c>
      <c r="BX210" s="63" t="s">
        <v>7252</v>
      </c>
      <c r="BY210" s="63" t="s">
        <v>5373</v>
      </c>
      <c r="BZ210" s="63" t="s">
        <v>4024</v>
      </c>
      <c r="CA210" s="63" t="s">
        <v>7252</v>
      </c>
      <c r="CB210" s="63" t="s">
        <v>4024</v>
      </c>
      <c r="CC210" s="63" t="s">
        <v>25</v>
      </c>
      <c r="CD210" s="62" t="s">
        <v>25</v>
      </c>
      <c r="CE210" s="62"/>
      <c r="CF210" s="113" t="s">
        <v>5097</v>
      </c>
      <c r="CG210" s="113" t="s">
        <v>5097</v>
      </c>
      <c r="CH210" s="64"/>
      <c r="CI210" s="64"/>
      <c r="CJ210" s="64"/>
      <c r="CK210" s="113" t="s">
        <v>4989</v>
      </c>
      <c r="CL210" s="113" t="s">
        <v>4989</v>
      </c>
      <c r="CM210" s="113" t="s">
        <v>4989</v>
      </c>
      <c r="CN210" s="112" t="s">
        <v>8033</v>
      </c>
      <c r="CO210" s="112" t="s">
        <v>8033</v>
      </c>
      <c r="CP210" s="64" t="s">
        <v>25</v>
      </c>
      <c r="CQ210" s="64" t="s">
        <v>25</v>
      </c>
      <c r="CR210" s="64" t="s">
        <v>25</v>
      </c>
      <c r="CS210" s="64"/>
      <c r="CT210" s="64" t="s">
        <v>25</v>
      </c>
      <c r="CU210" s="64" t="s">
        <v>25</v>
      </c>
      <c r="CV210" s="64" t="s">
        <v>25</v>
      </c>
      <c r="CW210" s="65"/>
      <c r="CX210" s="64" t="s">
        <v>2128</v>
      </c>
      <c r="CY210" s="64" t="s">
        <v>2128</v>
      </c>
      <c r="CZ210" s="64" t="s">
        <v>2128</v>
      </c>
      <c r="DA210" s="62" t="s">
        <v>25</v>
      </c>
      <c r="DB210" s="62"/>
      <c r="DC210" s="62" t="s">
        <v>25</v>
      </c>
      <c r="DD210" s="62"/>
      <c r="DE210" s="62" t="s">
        <v>2158</v>
      </c>
      <c r="DF210" s="62" t="s">
        <v>2158</v>
      </c>
      <c r="DG210" s="62" t="s">
        <v>2158</v>
      </c>
      <c r="DH210" s="62" t="s">
        <v>2158</v>
      </c>
      <c r="DI210" s="62"/>
      <c r="DJ210" s="62"/>
      <c r="DK210" s="62"/>
      <c r="DL210" s="62" t="s">
        <v>3507</v>
      </c>
      <c r="DM210" s="62" t="s">
        <v>2192</v>
      </c>
      <c r="DN210" s="62" t="s">
        <v>3507</v>
      </c>
      <c r="DO210" s="62" t="s">
        <v>3750</v>
      </c>
      <c r="DP210" s="62" t="s">
        <v>3750</v>
      </c>
      <c r="DQ210" s="62" t="s">
        <v>3135</v>
      </c>
      <c r="DR210" s="62"/>
      <c r="DS210" s="62"/>
      <c r="DT210" s="62"/>
      <c r="DU210" s="62"/>
      <c r="DV210" s="62" t="s">
        <v>989</v>
      </c>
      <c r="DW210" s="62" t="s">
        <v>989</v>
      </c>
      <c r="DX210" s="62" t="s">
        <v>989</v>
      </c>
      <c r="DY210" s="62" t="s">
        <v>989</v>
      </c>
      <c r="DZ210" s="62" t="s">
        <v>989</v>
      </c>
      <c r="EA210" s="62" t="s">
        <v>989</v>
      </c>
      <c r="EB210" s="62" t="s">
        <v>989</v>
      </c>
      <c r="EC210" s="62" t="s">
        <v>989</v>
      </c>
      <c r="ED210" s="62" t="s">
        <v>989</v>
      </c>
      <c r="EE210" s="62" t="s">
        <v>989</v>
      </c>
      <c r="EF210" s="62" t="s">
        <v>989</v>
      </c>
      <c r="EG210" s="62" t="s">
        <v>989</v>
      </c>
      <c r="EH210" s="62" t="s">
        <v>6053</v>
      </c>
      <c r="EI210" s="62" t="s">
        <v>6053</v>
      </c>
      <c r="EJ210" s="62" t="s">
        <v>6053</v>
      </c>
      <c r="EK210" s="62" t="s">
        <v>6053</v>
      </c>
      <c r="EL210" s="62" t="s">
        <v>6053</v>
      </c>
      <c r="EM210" s="62" t="s">
        <v>6053</v>
      </c>
      <c r="EN210" s="62" t="s">
        <v>6053</v>
      </c>
      <c r="EO210" s="62" t="s">
        <v>6053</v>
      </c>
      <c r="EP210" s="66" t="s">
        <v>8160</v>
      </c>
      <c r="EQ210" s="66" t="s">
        <v>25</v>
      </c>
      <c r="ER210" s="66" t="s">
        <v>8163</v>
      </c>
      <c r="ES210" s="66" t="s">
        <v>25</v>
      </c>
      <c r="ET210" s="66" t="s">
        <v>25</v>
      </c>
      <c r="EU210" s="66" t="s">
        <v>25</v>
      </c>
      <c r="EV210" s="66" t="s">
        <v>25</v>
      </c>
      <c r="EW210" s="66" t="s">
        <v>25</v>
      </c>
      <c r="EX210" s="66" t="s">
        <v>25</v>
      </c>
      <c r="EY210" s="66" t="s">
        <v>25</v>
      </c>
      <c r="EZ210" s="66" t="s">
        <v>25</v>
      </c>
      <c r="FA210" s="66" t="s">
        <v>25</v>
      </c>
      <c r="FB210" s="66" t="s">
        <v>25</v>
      </c>
      <c r="FC210" s="66" t="s">
        <v>25</v>
      </c>
      <c r="FD210" s="66" t="s">
        <v>2441</v>
      </c>
      <c r="FE210" s="66" t="s">
        <v>2441</v>
      </c>
      <c r="FF210" s="66" t="s">
        <v>2441</v>
      </c>
      <c r="FG210" s="63" t="s">
        <v>3588</v>
      </c>
      <c r="FH210" s="62"/>
      <c r="FI210" s="63" t="s">
        <v>3588</v>
      </c>
      <c r="FJ210" s="62"/>
      <c r="FK210" s="62" t="s">
        <v>25</v>
      </c>
      <c r="FL210" s="63"/>
      <c r="FM210" s="63" t="s">
        <v>2496</v>
      </c>
      <c r="FN210" s="63" t="s">
        <v>2496</v>
      </c>
      <c r="FO210" s="63" t="s">
        <v>2496</v>
      </c>
      <c r="FP210" s="63" t="s">
        <v>2496</v>
      </c>
      <c r="FQ210" s="63" t="s">
        <v>2496</v>
      </c>
      <c r="FR210" s="63" t="s">
        <v>2496</v>
      </c>
      <c r="FS210" s="62" t="s">
        <v>25</v>
      </c>
      <c r="FT210" s="63" t="s">
        <v>25</v>
      </c>
      <c r="FU210" s="63" t="s">
        <v>25</v>
      </c>
      <c r="FV210" s="63" t="s">
        <v>2634</v>
      </c>
      <c r="FW210" s="62"/>
      <c r="FX210" s="63" t="s">
        <v>25</v>
      </c>
      <c r="FY210" s="62" t="s">
        <v>2683</v>
      </c>
      <c r="FZ210" s="62" t="s">
        <v>2761</v>
      </c>
      <c r="GA210" s="62"/>
      <c r="GB210" s="62" t="s">
        <v>25</v>
      </c>
      <c r="GC210" s="62" t="s">
        <v>25</v>
      </c>
      <c r="GD210" s="62" t="s">
        <v>25</v>
      </c>
      <c r="GE210" s="62" t="s">
        <v>25</v>
      </c>
      <c r="GF210" s="62" t="s">
        <v>25</v>
      </c>
      <c r="GG210" s="62" t="s">
        <v>25</v>
      </c>
      <c r="GH210" s="62" t="s">
        <v>25</v>
      </c>
      <c r="GI210" s="62" t="s">
        <v>25</v>
      </c>
      <c r="GJ210" s="62"/>
      <c r="GK210" s="62"/>
      <c r="GL210" s="111" t="s">
        <v>2906</v>
      </c>
      <c r="GM210" s="111" t="s">
        <v>25</v>
      </c>
      <c r="GN210" s="111" t="s">
        <v>5785</v>
      </c>
      <c r="GO210" s="62"/>
      <c r="GP210" s="62" t="s">
        <v>25</v>
      </c>
      <c r="GQ210" s="62" t="s">
        <v>25</v>
      </c>
      <c r="GR210" s="62"/>
      <c r="GS210" s="62"/>
      <c r="GT210" s="111" t="s">
        <v>2968</v>
      </c>
      <c r="GU210" s="111" t="s">
        <v>2968</v>
      </c>
      <c r="GV210" s="111" t="s">
        <v>2968</v>
      </c>
      <c r="GW210" s="111" t="s">
        <v>2968</v>
      </c>
      <c r="GX210" s="62" t="s">
        <v>3426</v>
      </c>
      <c r="GY210" s="62" t="s">
        <v>3426</v>
      </c>
      <c r="GZ210" s="62" t="s">
        <v>25</v>
      </c>
      <c r="HA210" s="67"/>
      <c r="HB210" s="67"/>
      <c r="HC210" s="62" t="s">
        <v>3018</v>
      </c>
      <c r="HD210" s="62" t="s">
        <v>3018</v>
      </c>
      <c r="HE210" s="62" t="s">
        <v>3018</v>
      </c>
      <c r="HF210" s="62" t="s">
        <v>3018</v>
      </c>
      <c r="HG210" s="62" t="s">
        <v>5921</v>
      </c>
      <c r="HH210" s="62" t="s">
        <v>5921</v>
      </c>
      <c r="HI210" s="62" t="s">
        <v>25</v>
      </c>
      <c r="HJ210" s="62" t="s">
        <v>25</v>
      </c>
      <c r="HK210" s="62"/>
      <c r="HL210" s="111" t="s">
        <v>510</v>
      </c>
      <c r="HM210" s="62" t="s">
        <v>25</v>
      </c>
    </row>
    <row r="211" spans="1:221" s="30" customFormat="1" ht="22.5" customHeight="1">
      <c r="A211" s="125" t="s">
        <v>1876</v>
      </c>
      <c r="B211" s="125"/>
      <c r="C211" s="42" t="s">
        <v>25</v>
      </c>
      <c r="D211" s="42" t="s">
        <v>67</v>
      </c>
      <c r="E211" s="42" t="s">
        <v>5130</v>
      </c>
      <c r="F211" s="42" t="s">
        <v>6810</v>
      </c>
      <c r="G211" s="42" t="s">
        <v>6225</v>
      </c>
      <c r="H211" s="42" t="s">
        <v>67</v>
      </c>
      <c r="I211" s="42" t="s">
        <v>67</v>
      </c>
      <c r="J211" s="127"/>
      <c r="K211" s="42" t="s">
        <v>210</v>
      </c>
      <c r="L211" s="42" t="s">
        <v>67</v>
      </c>
      <c r="M211" s="42" t="s">
        <v>210</v>
      </c>
      <c r="N211" s="42" t="s">
        <v>67</v>
      </c>
      <c r="O211" s="42" t="s">
        <v>210</v>
      </c>
      <c r="P211" s="116"/>
      <c r="Q211" s="42" t="s">
        <v>25</v>
      </c>
      <c r="R211" s="127"/>
      <c r="S211" s="42" t="s">
        <v>25</v>
      </c>
      <c r="T211" s="42" t="s">
        <v>25</v>
      </c>
      <c r="U211" s="42" t="s">
        <v>25</v>
      </c>
      <c r="V211" s="42" t="s">
        <v>77</v>
      </c>
      <c r="W211" s="42" t="s">
        <v>6433</v>
      </c>
      <c r="X211" s="42" t="s">
        <v>77</v>
      </c>
      <c r="Y211" s="42" t="s">
        <v>6433</v>
      </c>
      <c r="Z211" s="127"/>
      <c r="AA211" s="127"/>
      <c r="AB211" s="127"/>
      <c r="AC211" s="42" t="s">
        <v>210</v>
      </c>
      <c r="AD211" s="42" t="s">
        <v>210</v>
      </c>
      <c r="AE211" s="42" t="s">
        <v>210</v>
      </c>
      <c r="AF211" s="42" t="s">
        <v>210</v>
      </c>
      <c r="AG211" s="42" t="s">
        <v>25</v>
      </c>
      <c r="AH211" s="42" t="s">
        <v>25</v>
      </c>
      <c r="AI211" s="42" t="s">
        <v>5321</v>
      </c>
      <c r="AJ211" s="42" t="s">
        <v>67</v>
      </c>
      <c r="AK211" s="42" t="s">
        <v>210</v>
      </c>
      <c r="AL211" s="42" t="s">
        <v>6810</v>
      </c>
      <c r="AM211" s="42" t="s">
        <v>5284</v>
      </c>
      <c r="AN211" s="42" t="s">
        <v>25</v>
      </c>
      <c r="AO211" s="42" t="s">
        <v>67</v>
      </c>
      <c r="AP211" s="42" t="s">
        <v>84</v>
      </c>
      <c r="AQ211" s="42" t="s">
        <v>84</v>
      </c>
      <c r="AR211" s="42" t="s">
        <v>67</v>
      </c>
      <c r="AS211" s="42" t="s">
        <v>67</v>
      </c>
      <c r="AT211" s="42" t="s">
        <v>67</v>
      </c>
      <c r="AU211" s="42" t="s">
        <v>3344</v>
      </c>
      <c r="AV211" s="42" t="s">
        <v>3344</v>
      </c>
      <c r="AW211" s="42" t="s">
        <v>5147</v>
      </c>
      <c r="AX211" s="42" t="s">
        <v>5147</v>
      </c>
      <c r="AY211" s="42" t="s">
        <v>210</v>
      </c>
      <c r="AZ211" s="42" t="s">
        <v>210</v>
      </c>
      <c r="BA211" s="42" t="s">
        <v>210</v>
      </c>
      <c r="BB211" s="42" t="s">
        <v>210</v>
      </c>
      <c r="BC211" s="42" t="s">
        <v>210</v>
      </c>
      <c r="BD211" s="42" t="s">
        <v>210</v>
      </c>
      <c r="BE211" s="127"/>
      <c r="BF211" s="47" t="s">
        <v>25</v>
      </c>
      <c r="BG211" s="42" t="s">
        <v>25</v>
      </c>
      <c r="BH211" s="127"/>
      <c r="BI211" s="47" t="s">
        <v>25</v>
      </c>
      <c r="BJ211" s="47" t="s">
        <v>25</v>
      </c>
      <c r="BK211" s="47" t="s">
        <v>25</v>
      </c>
      <c r="BL211" s="47" t="s">
        <v>25</v>
      </c>
      <c r="BM211" s="42" t="s">
        <v>7123</v>
      </c>
      <c r="BN211" s="127"/>
      <c r="BO211" s="42" t="s">
        <v>7123</v>
      </c>
      <c r="BP211" s="47" t="s">
        <v>25</v>
      </c>
      <c r="BQ211" s="47" t="s">
        <v>25</v>
      </c>
      <c r="BR211" s="47" t="s">
        <v>25</v>
      </c>
      <c r="BS211" s="47" t="s">
        <v>25</v>
      </c>
      <c r="BT211" s="47" t="s">
        <v>25</v>
      </c>
      <c r="BU211" s="47" t="s">
        <v>25</v>
      </c>
      <c r="BV211" s="47" t="s">
        <v>25</v>
      </c>
      <c r="BW211" s="47" t="s">
        <v>25</v>
      </c>
      <c r="BX211" s="42" t="s">
        <v>7320</v>
      </c>
      <c r="BY211" s="42" t="s">
        <v>4111</v>
      </c>
      <c r="BZ211" s="42" t="s">
        <v>4111</v>
      </c>
      <c r="CA211" s="42" t="s">
        <v>7321</v>
      </c>
      <c r="CB211" s="42" t="s">
        <v>4112</v>
      </c>
      <c r="CC211" s="42" t="s">
        <v>25</v>
      </c>
      <c r="CD211" s="42" t="s">
        <v>25</v>
      </c>
      <c r="CE211" s="127"/>
      <c r="CF211" s="42" t="s">
        <v>931</v>
      </c>
      <c r="CG211" s="42" t="s">
        <v>931</v>
      </c>
      <c r="CH211" s="133"/>
      <c r="CI211" s="129"/>
      <c r="CJ211" s="129"/>
      <c r="CK211" s="42" t="s">
        <v>931</v>
      </c>
      <c r="CL211" s="42" t="s">
        <v>931</v>
      </c>
      <c r="CM211" s="42" t="s">
        <v>931</v>
      </c>
      <c r="CN211" s="42" t="s">
        <v>8058</v>
      </c>
      <c r="CO211" s="42" t="s">
        <v>8058</v>
      </c>
      <c r="CP211" s="42" t="s">
        <v>65</v>
      </c>
      <c r="CQ211" s="42" t="s">
        <v>65</v>
      </c>
      <c r="CR211" s="42" t="s">
        <v>65</v>
      </c>
      <c r="CS211" s="133"/>
      <c r="CT211" s="42" t="s">
        <v>210</v>
      </c>
      <c r="CU211" s="42" t="s">
        <v>210</v>
      </c>
      <c r="CV211" s="42" t="s">
        <v>210</v>
      </c>
      <c r="CW211" s="129"/>
      <c r="CX211" s="42" t="s">
        <v>210</v>
      </c>
      <c r="CY211" s="42" t="s">
        <v>210</v>
      </c>
      <c r="CZ211" s="42" t="s">
        <v>210</v>
      </c>
      <c r="DA211" s="42" t="s">
        <v>2155</v>
      </c>
      <c r="DB211" s="127"/>
      <c r="DC211" s="42" t="s">
        <v>2155</v>
      </c>
      <c r="DD211" s="127"/>
      <c r="DE211" s="42" t="s">
        <v>40</v>
      </c>
      <c r="DF211" s="42" t="s">
        <v>40</v>
      </c>
      <c r="DG211" s="42" t="s">
        <v>40</v>
      </c>
      <c r="DH211" s="42" t="s">
        <v>40</v>
      </c>
      <c r="DI211" s="127"/>
      <c r="DJ211" s="127"/>
      <c r="DK211" s="127"/>
      <c r="DL211" s="42" t="s">
        <v>210</v>
      </c>
      <c r="DM211" s="42" t="s">
        <v>210</v>
      </c>
      <c r="DN211" s="42" t="s">
        <v>210</v>
      </c>
      <c r="DO211" s="42" t="s">
        <v>40</v>
      </c>
      <c r="DP211" s="42" t="s">
        <v>40</v>
      </c>
      <c r="DQ211" s="43" t="s">
        <v>3136</v>
      </c>
      <c r="DR211" s="127"/>
      <c r="DS211" s="127"/>
      <c r="DT211" s="127"/>
      <c r="DU211" s="127"/>
      <c r="DV211" s="42" t="s">
        <v>2222</v>
      </c>
      <c r="DW211" s="42" t="s">
        <v>2222</v>
      </c>
      <c r="DX211" s="42" t="s">
        <v>2222</v>
      </c>
      <c r="DY211" s="42" t="s">
        <v>2222</v>
      </c>
      <c r="DZ211" s="42" t="s">
        <v>2222</v>
      </c>
      <c r="EA211" s="42" t="s">
        <v>2222</v>
      </c>
      <c r="EB211" s="42" t="s">
        <v>2222</v>
      </c>
      <c r="EC211" s="42" t="s">
        <v>2222</v>
      </c>
      <c r="ED211" s="42" t="s">
        <v>2222</v>
      </c>
      <c r="EE211" s="42" t="s">
        <v>2222</v>
      </c>
      <c r="EF211" s="42" t="s">
        <v>2222</v>
      </c>
      <c r="EG211" s="42" t="s">
        <v>2222</v>
      </c>
      <c r="EH211" s="42" t="s">
        <v>6056</v>
      </c>
      <c r="EI211" s="42" t="s">
        <v>6056</v>
      </c>
      <c r="EJ211" s="42" t="s">
        <v>6056</v>
      </c>
      <c r="EK211" s="42" t="s">
        <v>6056</v>
      </c>
      <c r="EL211" s="42" t="s">
        <v>6056</v>
      </c>
      <c r="EM211" s="42" t="s">
        <v>6056</v>
      </c>
      <c r="EN211" s="42" t="s">
        <v>6056</v>
      </c>
      <c r="EO211" s="42" t="s">
        <v>6056</v>
      </c>
      <c r="EP211" s="42" t="s">
        <v>25</v>
      </c>
      <c r="EQ211" s="42" t="s">
        <v>65</v>
      </c>
      <c r="ER211" s="47" t="s">
        <v>8164</v>
      </c>
      <c r="ES211" s="42" t="s">
        <v>65</v>
      </c>
      <c r="ET211" s="42" t="s">
        <v>65</v>
      </c>
      <c r="EU211" s="42" t="s">
        <v>65</v>
      </c>
      <c r="EV211" s="42" t="s">
        <v>25</v>
      </c>
      <c r="EW211" s="47" t="s">
        <v>67</v>
      </c>
      <c r="EX211" s="42" t="s">
        <v>25</v>
      </c>
      <c r="EY211" s="47" t="s">
        <v>67</v>
      </c>
      <c r="EZ211" s="42" t="s">
        <v>210</v>
      </c>
      <c r="FA211" s="42" t="s">
        <v>210</v>
      </c>
      <c r="FB211" s="42" t="s">
        <v>210</v>
      </c>
      <c r="FC211" s="42" t="s">
        <v>210</v>
      </c>
      <c r="FD211" s="42" t="s">
        <v>40</v>
      </c>
      <c r="FE211" s="42" t="s">
        <v>40</v>
      </c>
      <c r="FF211" s="42" t="s">
        <v>40</v>
      </c>
      <c r="FG211" s="42" t="s">
        <v>210</v>
      </c>
      <c r="FH211" s="115"/>
      <c r="FI211" s="42" t="s">
        <v>210</v>
      </c>
      <c r="FJ211" s="127"/>
      <c r="FK211" s="42" t="s">
        <v>25</v>
      </c>
      <c r="FL211" s="127"/>
      <c r="FM211" s="42" t="s">
        <v>210</v>
      </c>
      <c r="FN211" s="42" t="s">
        <v>210</v>
      </c>
      <c r="FO211" s="176" t="s">
        <v>5130</v>
      </c>
      <c r="FP211" s="176" t="s">
        <v>5130</v>
      </c>
      <c r="FQ211" s="176" t="s">
        <v>5130</v>
      </c>
      <c r="FR211" s="176" t="s">
        <v>5130</v>
      </c>
      <c r="FS211" s="42" t="s">
        <v>25</v>
      </c>
      <c r="FT211" s="42" t="s">
        <v>210</v>
      </c>
      <c r="FU211" s="42" t="s">
        <v>25</v>
      </c>
      <c r="FV211" s="42" t="s">
        <v>210</v>
      </c>
      <c r="FW211" s="127"/>
      <c r="FX211" s="47" t="s">
        <v>25</v>
      </c>
      <c r="FY211" s="42" t="s">
        <v>931</v>
      </c>
      <c r="FZ211" s="42" t="s">
        <v>2762</v>
      </c>
      <c r="GA211" s="127"/>
      <c r="GB211" s="42" t="s">
        <v>931</v>
      </c>
      <c r="GC211" s="47" t="s">
        <v>25</v>
      </c>
      <c r="GD211" s="42" t="s">
        <v>210</v>
      </c>
      <c r="GE211" s="42" t="s">
        <v>210</v>
      </c>
      <c r="GF211" s="42" t="s">
        <v>210</v>
      </c>
      <c r="GG211" s="42" t="s">
        <v>210</v>
      </c>
      <c r="GH211" s="42" t="s">
        <v>210</v>
      </c>
      <c r="GI211" s="42" t="s">
        <v>210</v>
      </c>
      <c r="GJ211" s="127"/>
      <c r="GK211" s="127"/>
      <c r="GL211" s="42" t="s">
        <v>2905</v>
      </c>
      <c r="GM211" s="42" t="s">
        <v>65</v>
      </c>
      <c r="GN211" s="42" t="s">
        <v>5787</v>
      </c>
      <c r="GO211" s="127"/>
      <c r="GP211" s="42" t="s">
        <v>2875</v>
      </c>
      <c r="GQ211" s="42" t="s">
        <v>25</v>
      </c>
      <c r="GR211" s="127"/>
      <c r="GS211" s="127"/>
      <c r="GT211" s="42" t="s">
        <v>2972</v>
      </c>
      <c r="GU211" s="42" t="s">
        <v>2970</v>
      </c>
      <c r="GV211" s="42" t="s">
        <v>2970</v>
      </c>
      <c r="GW211" s="42" t="s">
        <v>2972</v>
      </c>
      <c r="GX211" s="47" t="s">
        <v>210</v>
      </c>
      <c r="GY211" s="47" t="s">
        <v>210</v>
      </c>
      <c r="GZ211" s="47" t="s">
        <v>25</v>
      </c>
      <c r="HA211" s="127"/>
      <c r="HB211" s="127"/>
      <c r="HC211" s="42" t="s">
        <v>3021</v>
      </c>
      <c r="HD211" s="42" t="s">
        <v>3021</v>
      </c>
      <c r="HE211" s="42" t="s">
        <v>3021</v>
      </c>
      <c r="HF211" s="42" t="s">
        <v>3021</v>
      </c>
      <c r="HG211" s="42" t="s">
        <v>8348</v>
      </c>
      <c r="HH211" s="42" t="s">
        <v>8348</v>
      </c>
      <c r="HI211" s="42" t="s">
        <v>25</v>
      </c>
      <c r="HJ211" s="43" t="s">
        <v>3213</v>
      </c>
      <c r="HK211" s="116"/>
      <c r="HL211" s="47" t="s">
        <v>931</v>
      </c>
      <c r="HM211" s="42" t="s">
        <v>3258</v>
      </c>
    </row>
    <row r="212" spans="1:221" ht="11.25" customHeight="1">
      <c r="A212" s="86" t="s">
        <v>435</v>
      </c>
      <c r="B212" s="86"/>
      <c r="C212" s="62" t="s">
        <v>5536</v>
      </c>
      <c r="D212" s="62" t="s">
        <v>5539</v>
      </c>
      <c r="E212" s="62" t="s">
        <v>6172</v>
      </c>
      <c r="F212" s="62" t="s">
        <v>6282</v>
      </c>
      <c r="G212" s="62" t="s">
        <v>6223</v>
      </c>
      <c r="H212" s="62" t="s">
        <v>5539</v>
      </c>
      <c r="I212" s="62" t="s">
        <v>6360</v>
      </c>
      <c r="J212" s="62"/>
      <c r="K212" s="111" t="s">
        <v>1611</v>
      </c>
      <c r="L212" s="62" t="s">
        <v>6360</v>
      </c>
      <c r="M212" s="111" t="s">
        <v>1611</v>
      </c>
      <c r="N212" s="62" t="s">
        <v>6360</v>
      </c>
      <c r="O212" s="111" t="s">
        <v>1611</v>
      </c>
      <c r="P212" s="63"/>
      <c r="Q212" s="63" t="s">
        <v>25</v>
      </c>
      <c r="R212" s="63"/>
      <c r="S212" s="63" t="s">
        <v>25</v>
      </c>
      <c r="T212" s="62" t="s">
        <v>4850</v>
      </c>
      <c r="U212" s="62" t="s">
        <v>25</v>
      </c>
      <c r="V212" s="62" t="s">
        <v>4746</v>
      </c>
      <c r="W212" s="62" t="s">
        <v>4746</v>
      </c>
      <c r="X212" s="62" t="s">
        <v>4675</v>
      </c>
      <c r="Y212" s="62" t="s">
        <v>4675</v>
      </c>
      <c r="Z212" s="63"/>
      <c r="AA212" s="63"/>
      <c r="AB212" s="63"/>
      <c r="AC212" s="63" t="s">
        <v>2307</v>
      </c>
      <c r="AD212" s="63" t="s">
        <v>2307</v>
      </c>
      <c r="AE212" s="63" t="s">
        <v>2307</v>
      </c>
      <c r="AF212" s="63" t="s">
        <v>1961</v>
      </c>
      <c r="AG212" s="63" t="s">
        <v>25</v>
      </c>
      <c r="AH212" s="63" t="s">
        <v>25</v>
      </c>
      <c r="AI212" s="200"/>
      <c r="AJ212" s="63" t="s">
        <v>3899</v>
      </c>
      <c r="AK212" s="63" t="s">
        <v>3899</v>
      </c>
      <c r="AL212" s="62" t="s">
        <v>6282</v>
      </c>
      <c r="AM212" s="63" t="s">
        <v>5283</v>
      </c>
      <c r="AN212" s="200"/>
      <c r="AO212" s="63" t="s">
        <v>6906</v>
      </c>
      <c r="AP212" s="63" t="s">
        <v>5283</v>
      </c>
      <c r="AQ212" s="63" t="s">
        <v>5417</v>
      </c>
      <c r="AR212" s="63" t="s">
        <v>7001</v>
      </c>
      <c r="AS212" s="63"/>
      <c r="AT212" s="63"/>
      <c r="AU212" s="63" t="s">
        <v>1500</v>
      </c>
      <c r="AV212" s="63" t="s">
        <v>1500</v>
      </c>
      <c r="AW212" s="63" t="s">
        <v>1238</v>
      </c>
      <c r="AX212" s="63" t="s">
        <v>1238</v>
      </c>
      <c r="AY212" s="63"/>
      <c r="AZ212" s="63"/>
      <c r="BA212" s="63"/>
      <c r="BB212" s="63" t="s">
        <v>1237</v>
      </c>
      <c r="BC212" s="63" t="s">
        <v>1237</v>
      </c>
      <c r="BD212" s="63" t="s">
        <v>1237</v>
      </c>
      <c r="BE212" s="62"/>
      <c r="BF212" s="111" t="s">
        <v>25</v>
      </c>
      <c r="BG212" s="63" t="s">
        <v>25</v>
      </c>
      <c r="BH212" s="62"/>
      <c r="BI212" s="111" t="s">
        <v>25</v>
      </c>
      <c r="BJ212" s="111" t="s">
        <v>25</v>
      </c>
      <c r="BK212" s="111" t="s">
        <v>25</v>
      </c>
      <c r="BL212" s="63" t="s">
        <v>25</v>
      </c>
      <c r="BM212" s="63" t="s">
        <v>7124</v>
      </c>
      <c r="BN212" s="62"/>
      <c r="BO212" s="63" t="s">
        <v>7124</v>
      </c>
      <c r="BP212" s="111" t="s">
        <v>25</v>
      </c>
      <c r="BQ212" s="111" t="s">
        <v>25</v>
      </c>
      <c r="BR212" s="111" t="s">
        <v>25</v>
      </c>
      <c r="BS212" s="63" t="s">
        <v>25</v>
      </c>
      <c r="BT212" s="111" t="s">
        <v>25</v>
      </c>
      <c r="BU212" s="111" t="s">
        <v>25</v>
      </c>
      <c r="BV212" s="111" t="s">
        <v>25</v>
      </c>
      <c r="BW212" s="63" t="s">
        <v>25</v>
      </c>
      <c r="BX212" s="63" t="s">
        <v>7250</v>
      </c>
      <c r="BY212" s="63" t="s">
        <v>5372</v>
      </c>
      <c r="BZ212" s="63" t="s">
        <v>4023</v>
      </c>
      <c r="CA212" s="63" t="s">
        <v>7250</v>
      </c>
      <c r="CB212" s="63" t="s">
        <v>4023</v>
      </c>
      <c r="CC212" s="63" t="s">
        <v>25</v>
      </c>
      <c r="CD212" s="62" t="s">
        <v>25</v>
      </c>
      <c r="CE212" s="62"/>
      <c r="CF212" s="113" t="s">
        <v>5098</v>
      </c>
      <c r="CG212" s="113" t="s">
        <v>5098</v>
      </c>
      <c r="CH212" s="64"/>
      <c r="CI212" s="64"/>
      <c r="CJ212" s="64"/>
      <c r="CK212" s="113" t="s">
        <v>4991</v>
      </c>
      <c r="CL212" s="113" t="s">
        <v>4991</v>
      </c>
      <c r="CM212" s="113" t="s">
        <v>4991</v>
      </c>
      <c r="CN212" s="112" t="s">
        <v>983</v>
      </c>
      <c r="CO212" s="112" t="s">
        <v>983</v>
      </c>
      <c r="CP212" s="64" t="s">
        <v>2108</v>
      </c>
      <c r="CQ212" s="64" t="s">
        <v>2108</v>
      </c>
      <c r="CR212" s="64" t="s">
        <v>4426</v>
      </c>
      <c r="CS212" s="64"/>
      <c r="CT212" s="113" t="s">
        <v>942</v>
      </c>
      <c r="CU212" s="113" t="s">
        <v>942</v>
      </c>
      <c r="CV212" s="113" t="s">
        <v>3837</v>
      </c>
      <c r="CW212" s="65"/>
      <c r="CX212" s="113" t="s">
        <v>942</v>
      </c>
      <c r="CY212" s="113" t="s">
        <v>942</v>
      </c>
      <c r="CZ212" s="113" t="s">
        <v>3837</v>
      </c>
      <c r="DA212" s="62" t="s">
        <v>2156</v>
      </c>
      <c r="DB212" s="62"/>
      <c r="DC212" s="62" t="s">
        <v>2156</v>
      </c>
      <c r="DD212" s="62"/>
      <c r="DE212" s="62" t="s">
        <v>2157</v>
      </c>
      <c r="DF212" s="62" t="s">
        <v>2157</v>
      </c>
      <c r="DG212" s="62" t="s">
        <v>2157</v>
      </c>
      <c r="DH212" s="62" t="s">
        <v>2157</v>
      </c>
      <c r="DI212" s="62"/>
      <c r="DJ212" s="62"/>
      <c r="DK212" s="62"/>
      <c r="DL212" s="62" t="s">
        <v>3507</v>
      </c>
      <c r="DM212" s="62" t="s">
        <v>2192</v>
      </c>
      <c r="DN212" s="62" t="s">
        <v>3507</v>
      </c>
      <c r="DO212" s="62" t="s">
        <v>3750</v>
      </c>
      <c r="DP212" s="62" t="s">
        <v>3750</v>
      </c>
      <c r="DQ212" s="62" t="s">
        <v>3135</v>
      </c>
      <c r="DR212" s="62"/>
      <c r="DS212" s="62"/>
      <c r="DT212" s="62"/>
      <c r="DU212" s="62"/>
      <c r="DV212" s="62" t="s">
        <v>989</v>
      </c>
      <c r="DW212" s="62" t="s">
        <v>989</v>
      </c>
      <c r="DX212" s="62" t="s">
        <v>989</v>
      </c>
      <c r="DY212" s="62" t="s">
        <v>989</v>
      </c>
      <c r="DZ212" s="62" t="s">
        <v>989</v>
      </c>
      <c r="EA212" s="62" t="s">
        <v>989</v>
      </c>
      <c r="EB212" s="62" t="s">
        <v>989</v>
      </c>
      <c r="EC212" s="62" t="s">
        <v>989</v>
      </c>
      <c r="ED212" s="62" t="s">
        <v>989</v>
      </c>
      <c r="EE212" s="62" t="s">
        <v>989</v>
      </c>
      <c r="EF212" s="62" t="s">
        <v>989</v>
      </c>
      <c r="EG212" s="62" t="s">
        <v>989</v>
      </c>
      <c r="EH212" s="62" t="s">
        <v>6053</v>
      </c>
      <c r="EI212" s="62" t="s">
        <v>6053</v>
      </c>
      <c r="EJ212" s="62" t="s">
        <v>6053</v>
      </c>
      <c r="EK212" s="62" t="s">
        <v>6053</v>
      </c>
      <c r="EL212" s="62" t="s">
        <v>6053</v>
      </c>
      <c r="EM212" s="62" t="s">
        <v>6053</v>
      </c>
      <c r="EN212" s="62" t="s">
        <v>6053</v>
      </c>
      <c r="EO212" s="62" t="s">
        <v>6053</v>
      </c>
      <c r="EP212" s="66" t="s">
        <v>8160</v>
      </c>
      <c r="EQ212" s="66" t="s">
        <v>551</v>
      </c>
      <c r="ER212" s="66" t="s">
        <v>8165</v>
      </c>
      <c r="ES212" s="66" t="s">
        <v>551</v>
      </c>
      <c r="ET212" s="66" t="s">
        <v>551</v>
      </c>
      <c r="EU212" s="66" t="s">
        <v>551</v>
      </c>
      <c r="EV212" s="66" t="s">
        <v>25</v>
      </c>
      <c r="EW212" s="66" t="s">
        <v>4355</v>
      </c>
      <c r="EX212" s="66" t="s">
        <v>25</v>
      </c>
      <c r="EY212" s="66" t="s">
        <v>4355</v>
      </c>
      <c r="EZ212" s="111" t="s">
        <v>586</v>
      </c>
      <c r="FA212" s="111" t="s">
        <v>586</v>
      </c>
      <c r="FB212" s="111" t="s">
        <v>3692</v>
      </c>
      <c r="FC212" s="111" t="s">
        <v>3692</v>
      </c>
      <c r="FD212" s="66" t="s">
        <v>2440</v>
      </c>
      <c r="FE212" s="66" t="s">
        <v>2440</v>
      </c>
      <c r="FF212" s="66" t="s">
        <v>2440</v>
      </c>
      <c r="FG212" s="63" t="s">
        <v>3586</v>
      </c>
      <c r="FH212" s="62"/>
      <c r="FI212" s="63" t="s">
        <v>3586</v>
      </c>
      <c r="FJ212" s="62"/>
      <c r="FK212" s="62" t="s">
        <v>25</v>
      </c>
      <c r="FL212" s="63"/>
      <c r="FM212" s="200" t="s">
        <v>2879</v>
      </c>
      <c r="FN212" s="200" t="s">
        <v>2880</v>
      </c>
      <c r="FO212" s="200" t="s">
        <v>2496</v>
      </c>
      <c r="FP212" s="200" t="s">
        <v>2496</v>
      </c>
      <c r="FQ212" s="200" t="s">
        <v>2496</v>
      </c>
      <c r="FR212" s="200" t="s">
        <v>2496</v>
      </c>
      <c r="FS212" s="62" t="s">
        <v>25</v>
      </c>
      <c r="FT212" s="63" t="s">
        <v>2629</v>
      </c>
      <c r="FU212" s="63" t="s">
        <v>25</v>
      </c>
      <c r="FV212" s="63" t="s">
        <v>2629</v>
      </c>
      <c r="FW212" s="62"/>
      <c r="FX212" s="62" t="s">
        <v>1535</v>
      </c>
      <c r="FY212" s="62" t="s">
        <v>1535</v>
      </c>
      <c r="FZ212" s="62" t="s">
        <v>2761</v>
      </c>
      <c r="GA212" s="62"/>
      <c r="GB212" s="62" t="s">
        <v>1063</v>
      </c>
      <c r="GC212" s="62" t="s">
        <v>25</v>
      </c>
      <c r="GD212" s="62" t="s">
        <v>2847</v>
      </c>
      <c r="GE212" s="62" t="s">
        <v>2847</v>
      </c>
      <c r="GF212" s="62" t="s">
        <v>2847</v>
      </c>
      <c r="GG212" s="62" t="s">
        <v>2847</v>
      </c>
      <c r="GH212" s="62" t="s">
        <v>5188</v>
      </c>
      <c r="GI212" s="62" t="s">
        <v>2847</v>
      </c>
      <c r="GJ212" s="62"/>
      <c r="GK212" s="62"/>
      <c r="GL212" s="111" t="s">
        <v>1345</v>
      </c>
      <c r="GM212" s="62" t="s">
        <v>1405</v>
      </c>
      <c r="GN212" s="62" t="s">
        <v>5785</v>
      </c>
      <c r="GO212" s="62"/>
      <c r="GP212" s="62" t="s">
        <v>2873</v>
      </c>
      <c r="GQ212" s="62" t="s">
        <v>25</v>
      </c>
      <c r="GR212" s="62"/>
      <c r="GS212" s="62"/>
      <c r="GT212" s="111" t="s">
        <v>2968</v>
      </c>
      <c r="GU212" s="111" t="s">
        <v>2968</v>
      </c>
      <c r="GV212" s="111" t="s">
        <v>2968</v>
      </c>
      <c r="GW212" s="111" t="s">
        <v>2968</v>
      </c>
      <c r="GX212" s="62" t="s">
        <v>3425</v>
      </c>
      <c r="GY212" s="62" t="s">
        <v>3425</v>
      </c>
      <c r="GZ212" s="62" t="s">
        <v>25</v>
      </c>
      <c r="HA212" s="67"/>
      <c r="HB212" s="67"/>
      <c r="HC212" s="62" t="s">
        <v>3020</v>
      </c>
      <c r="HD212" s="62" t="s">
        <v>3020</v>
      </c>
      <c r="HE212" s="62" t="s">
        <v>3020</v>
      </c>
      <c r="HF212" s="62" t="s">
        <v>3020</v>
      </c>
      <c r="HG212" s="62" t="s">
        <v>5924</v>
      </c>
      <c r="HH212" s="62" t="s">
        <v>5924</v>
      </c>
      <c r="HI212" s="62" t="s">
        <v>1389</v>
      </c>
      <c r="HJ212" s="62" t="s">
        <v>3212</v>
      </c>
      <c r="HK212" s="62"/>
      <c r="HL212" s="111" t="s">
        <v>510</v>
      </c>
      <c r="HM212" s="62" t="s">
        <v>3265</v>
      </c>
    </row>
    <row r="213" spans="1:221" ht="22.5" customHeight="1">
      <c r="A213" s="125" t="s">
        <v>1902</v>
      </c>
      <c r="B213" s="125"/>
      <c r="C213" s="42" t="s">
        <v>25</v>
      </c>
      <c r="D213" s="42" t="s">
        <v>67</v>
      </c>
      <c r="E213" s="42" t="s">
        <v>5130</v>
      </c>
      <c r="F213" s="42" t="s">
        <v>6811</v>
      </c>
      <c r="G213" s="42" t="s">
        <v>6227</v>
      </c>
      <c r="H213" s="42" t="s">
        <v>67</v>
      </c>
      <c r="I213" s="42" t="s">
        <v>3050</v>
      </c>
      <c r="J213" s="47" t="s">
        <v>25</v>
      </c>
      <c r="K213" s="42" t="s">
        <v>3050</v>
      </c>
      <c r="L213" s="42" t="s">
        <v>3050</v>
      </c>
      <c r="M213" s="42" t="s">
        <v>3050</v>
      </c>
      <c r="N213" s="42" t="s">
        <v>3050</v>
      </c>
      <c r="O213" s="42" t="s">
        <v>3050</v>
      </c>
      <c r="P213" s="42" t="s">
        <v>65</v>
      </c>
      <c r="Q213" s="42" t="s">
        <v>65</v>
      </c>
      <c r="R213" s="42" t="s">
        <v>65</v>
      </c>
      <c r="S213" s="42" t="s">
        <v>77</v>
      </c>
      <c r="T213" s="42" t="s">
        <v>25</v>
      </c>
      <c r="U213" s="42" t="s">
        <v>25</v>
      </c>
      <c r="V213" s="42" t="s">
        <v>77</v>
      </c>
      <c r="W213" s="42" t="s">
        <v>6433</v>
      </c>
      <c r="X213" s="42" t="s">
        <v>77</v>
      </c>
      <c r="Y213" s="42" t="s">
        <v>6433</v>
      </c>
      <c r="Z213" s="42" t="s">
        <v>25</v>
      </c>
      <c r="AA213" s="42" t="s">
        <v>1735</v>
      </c>
      <c r="AB213" s="42" t="s">
        <v>1774</v>
      </c>
      <c r="AC213" s="42" t="s">
        <v>2309</v>
      </c>
      <c r="AD213" s="42" t="s">
        <v>2309</v>
      </c>
      <c r="AE213" s="42" t="s">
        <v>2309</v>
      </c>
      <c r="AF213" s="42" t="s">
        <v>25</v>
      </c>
      <c r="AG213" s="47" t="s">
        <v>67</v>
      </c>
      <c r="AH213" s="47" t="s">
        <v>67</v>
      </c>
      <c r="AI213" s="42" t="s">
        <v>5321</v>
      </c>
      <c r="AJ213" s="42" t="s">
        <v>6826</v>
      </c>
      <c r="AK213" s="42" t="s">
        <v>3950</v>
      </c>
      <c r="AL213" s="42" t="s">
        <v>6811</v>
      </c>
      <c r="AM213" s="42" t="s">
        <v>84</v>
      </c>
      <c r="AN213" s="42" t="s">
        <v>25</v>
      </c>
      <c r="AO213" s="42" t="s">
        <v>6907</v>
      </c>
      <c r="AP213" s="42" t="s">
        <v>84</v>
      </c>
      <c r="AQ213" s="42" t="s">
        <v>84</v>
      </c>
      <c r="AR213" s="42" t="s">
        <v>7047</v>
      </c>
      <c r="AS213" s="42" t="s">
        <v>7047</v>
      </c>
      <c r="AT213" s="42" t="s">
        <v>7047</v>
      </c>
      <c r="AU213" s="47" t="s">
        <v>25</v>
      </c>
      <c r="AV213" s="47" t="s">
        <v>25</v>
      </c>
      <c r="AW213" s="42" t="s">
        <v>7078</v>
      </c>
      <c r="AX213" s="42" t="s">
        <v>7078</v>
      </c>
      <c r="AY213" s="47" t="s">
        <v>1240</v>
      </c>
      <c r="AZ213" s="47" t="s">
        <v>1240</v>
      </c>
      <c r="BA213" s="47" t="s">
        <v>1240</v>
      </c>
      <c r="BB213" s="47" t="s">
        <v>1240</v>
      </c>
      <c r="BC213" s="47" t="s">
        <v>1240</v>
      </c>
      <c r="BD213" s="47" t="s">
        <v>1240</v>
      </c>
      <c r="BE213" s="47" t="s">
        <v>25</v>
      </c>
      <c r="BF213" s="47" t="s">
        <v>25</v>
      </c>
      <c r="BG213" s="42" t="s">
        <v>7175</v>
      </c>
      <c r="BH213" s="47" t="s">
        <v>54</v>
      </c>
      <c r="BI213" s="42" t="s">
        <v>2047</v>
      </c>
      <c r="BJ213" s="42" t="s">
        <v>2047</v>
      </c>
      <c r="BK213" s="42" t="s">
        <v>2047</v>
      </c>
      <c r="BL213" s="42" t="s">
        <v>2047</v>
      </c>
      <c r="BM213" s="42" t="s">
        <v>7157</v>
      </c>
      <c r="BN213" s="47" t="s">
        <v>54</v>
      </c>
      <c r="BO213" s="42" t="s">
        <v>7123</v>
      </c>
      <c r="BP213" s="42" t="s">
        <v>2047</v>
      </c>
      <c r="BQ213" s="42" t="s">
        <v>2047</v>
      </c>
      <c r="BR213" s="42" t="s">
        <v>2047</v>
      </c>
      <c r="BS213" s="42" t="s">
        <v>2047</v>
      </c>
      <c r="BT213" s="42" t="s">
        <v>2047</v>
      </c>
      <c r="BU213" s="42" t="s">
        <v>2047</v>
      </c>
      <c r="BV213" s="42" t="s">
        <v>4266</v>
      </c>
      <c r="BW213" s="42" t="s">
        <v>4266</v>
      </c>
      <c r="BX213" s="42" t="s">
        <v>7253</v>
      </c>
      <c r="BY213" s="42" t="s">
        <v>4111</v>
      </c>
      <c r="BZ213" s="42" t="s">
        <v>4111</v>
      </c>
      <c r="CA213" s="42" t="s">
        <v>7321</v>
      </c>
      <c r="CB213" s="42" t="s">
        <v>4112</v>
      </c>
      <c r="CC213" s="42" t="s">
        <v>25</v>
      </c>
      <c r="CD213" s="42" t="s">
        <v>25</v>
      </c>
      <c r="CE213" s="42" t="s">
        <v>65</v>
      </c>
      <c r="CF213" s="42" t="s">
        <v>2047</v>
      </c>
      <c r="CG213" s="29" t="s">
        <v>5099</v>
      </c>
      <c r="CH213" s="29" t="s">
        <v>200</v>
      </c>
      <c r="CI213" s="29" t="s">
        <v>200</v>
      </c>
      <c r="CJ213" s="29" t="s">
        <v>238</v>
      </c>
      <c r="CK213" s="42" t="s">
        <v>2047</v>
      </c>
      <c r="CL213" s="42" t="s">
        <v>2047</v>
      </c>
      <c r="CM213" s="42" t="s">
        <v>2047</v>
      </c>
      <c r="CN213" s="42" t="s">
        <v>8057</v>
      </c>
      <c r="CO213" s="42" t="s">
        <v>8057</v>
      </c>
      <c r="CP213" s="29" t="s">
        <v>238</v>
      </c>
      <c r="CQ213" s="29" t="s">
        <v>238</v>
      </c>
      <c r="CR213" s="29" t="s">
        <v>238</v>
      </c>
      <c r="CS213" s="29" t="s">
        <v>25</v>
      </c>
      <c r="CT213" s="29" t="s">
        <v>25</v>
      </c>
      <c r="CU213" s="29" t="s">
        <v>25</v>
      </c>
      <c r="CV213" s="29" t="s">
        <v>25</v>
      </c>
      <c r="CW213" s="35" t="s">
        <v>65</v>
      </c>
      <c r="CX213" s="29" t="s">
        <v>2130</v>
      </c>
      <c r="CY213" s="29" t="s">
        <v>2130</v>
      </c>
      <c r="CZ213" s="42" t="s">
        <v>3257</v>
      </c>
      <c r="DA213" s="47" t="s">
        <v>210</v>
      </c>
      <c r="DB213" s="47" t="s">
        <v>67</v>
      </c>
      <c r="DC213" s="47" t="s">
        <v>210</v>
      </c>
      <c r="DD213" s="47" t="s">
        <v>67</v>
      </c>
      <c r="DE213" s="47" t="s">
        <v>40</v>
      </c>
      <c r="DF213" s="47" t="s">
        <v>40</v>
      </c>
      <c r="DG213" s="47" t="s">
        <v>40</v>
      </c>
      <c r="DH213" s="47" t="s">
        <v>40</v>
      </c>
      <c r="DI213" s="47" t="s">
        <v>25</v>
      </c>
      <c r="DJ213" s="42" t="s">
        <v>1846</v>
      </c>
      <c r="DK213" s="42" t="s">
        <v>1812</v>
      </c>
      <c r="DL213" s="42" t="s">
        <v>25</v>
      </c>
      <c r="DM213" s="42" t="s">
        <v>2189</v>
      </c>
      <c r="DN213" s="42" t="s">
        <v>2189</v>
      </c>
      <c r="DO213" s="42" t="s">
        <v>25</v>
      </c>
      <c r="DP213" s="42" t="s">
        <v>3749</v>
      </c>
      <c r="DQ213" s="47" t="s">
        <v>25</v>
      </c>
      <c r="DR213" s="47" t="s">
        <v>67</v>
      </c>
      <c r="DS213" s="42" t="s">
        <v>65</v>
      </c>
      <c r="DT213" s="42" t="s">
        <v>299</v>
      </c>
      <c r="DU213" s="42" t="s">
        <v>299</v>
      </c>
      <c r="DV213" s="42" t="s">
        <v>3257</v>
      </c>
      <c r="DW213" s="42" t="s">
        <v>3257</v>
      </c>
      <c r="DX213" s="42" t="s">
        <v>3257</v>
      </c>
      <c r="DY213" s="42" t="s">
        <v>3257</v>
      </c>
      <c r="DZ213" s="42" t="s">
        <v>3257</v>
      </c>
      <c r="EA213" s="42" t="s">
        <v>3257</v>
      </c>
      <c r="EB213" s="42" t="s">
        <v>3257</v>
      </c>
      <c r="EC213" s="42" t="s">
        <v>3257</v>
      </c>
      <c r="ED213" s="42" t="s">
        <v>3257</v>
      </c>
      <c r="EE213" s="42" t="s">
        <v>3257</v>
      </c>
      <c r="EF213" s="42" t="s">
        <v>3257</v>
      </c>
      <c r="EG213" s="42" t="s">
        <v>3257</v>
      </c>
      <c r="EH213" s="42" t="s">
        <v>6054</v>
      </c>
      <c r="EI213" s="42" t="s">
        <v>6054</v>
      </c>
      <c r="EJ213" s="42" t="s">
        <v>6054</v>
      </c>
      <c r="EK213" s="42" t="s">
        <v>6054</v>
      </c>
      <c r="EL213" s="42" t="s">
        <v>6054</v>
      </c>
      <c r="EM213" s="42" t="s">
        <v>6054</v>
      </c>
      <c r="EN213" s="42" t="s">
        <v>6054</v>
      </c>
      <c r="EO213" s="42" t="s">
        <v>6054</v>
      </c>
      <c r="EP213" s="42" t="s">
        <v>25</v>
      </c>
      <c r="EQ213" s="42" t="s">
        <v>65</v>
      </c>
      <c r="ER213" s="42" t="s">
        <v>8166</v>
      </c>
      <c r="ES213" s="42" t="s">
        <v>2254</v>
      </c>
      <c r="ET213" s="42" t="s">
        <v>65</v>
      </c>
      <c r="EU213" s="42" t="s">
        <v>2254</v>
      </c>
      <c r="EV213" s="42" t="s">
        <v>25</v>
      </c>
      <c r="EW213" s="42" t="s">
        <v>931</v>
      </c>
      <c r="EX213" s="42" t="s">
        <v>25</v>
      </c>
      <c r="EY213" s="42" t="s">
        <v>931</v>
      </c>
      <c r="EZ213" s="42" t="s">
        <v>2221</v>
      </c>
      <c r="FA213" s="42" t="s">
        <v>25</v>
      </c>
      <c r="FB213" s="42" t="s">
        <v>2221</v>
      </c>
      <c r="FC213" s="42" t="s">
        <v>25</v>
      </c>
      <c r="FD213" s="42" t="s">
        <v>2442</v>
      </c>
      <c r="FE213" s="42" t="s">
        <v>3073</v>
      </c>
      <c r="FF213" s="42" t="s">
        <v>3073</v>
      </c>
      <c r="FG213" s="42" t="s">
        <v>25</v>
      </c>
      <c r="FH213" s="42" t="s">
        <v>25</v>
      </c>
      <c r="FI213" s="42" t="s">
        <v>25</v>
      </c>
      <c r="FJ213" s="42" t="s">
        <v>25</v>
      </c>
      <c r="FK213" s="47" t="s">
        <v>25</v>
      </c>
      <c r="FL213" s="49" t="s">
        <v>25</v>
      </c>
      <c r="FM213" s="42" t="s">
        <v>25</v>
      </c>
      <c r="FN213" s="42" t="s">
        <v>25</v>
      </c>
      <c r="FO213" s="42" t="s">
        <v>25</v>
      </c>
      <c r="FP213" s="42" t="s">
        <v>25</v>
      </c>
      <c r="FQ213" s="42" t="s">
        <v>25</v>
      </c>
      <c r="FR213" s="42" t="s">
        <v>25</v>
      </c>
      <c r="FS213" s="42" t="s">
        <v>25</v>
      </c>
      <c r="FT213" s="42" t="s">
        <v>2640</v>
      </c>
      <c r="FU213" s="47" t="s">
        <v>25</v>
      </c>
      <c r="FV213" s="42" t="s">
        <v>2632</v>
      </c>
      <c r="FW213" s="47" t="s">
        <v>278</v>
      </c>
      <c r="FX213" s="42" t="s">
        <v>25</v>
      </c>
      <c r="FY213" s="42" t="s">
        <v>25</v>
      </c>
      <c r="FZ213" s="42" t="s">
        <v>5761</v>
      </c>
      <c r="GA213" s="42" t="s">
        <v>25</v>
      </c>
      <c r="GB213" s="42" t="s">
        <v>1064</v>
      </c>
      <c r="GC213" s="47" t="s">
        <v>25</v>
      </c>
      <c r="GD213" s="42" t="s">
        <v>2792</v>
      </c>
      <c r="GE213" s="42" t="s">
        <v>2792</v>
      </c>
      <c r="GF213" s="42" t="s">
        <v>2792</v>
      </c>
      <c r="GG213" s="42" t="s">
        <v>2792</v>
      </c>
      <c r="GH213" s="42" t="s">
        <v>2792</v>
      </c>
      <c r="GI213" s="42" t="s">
        <v>2792</v>
      </c>
      <c r="GJ213" s="47" t="s">
        <v>65</v>
      </c>
      <c r="GK213" s="47" t="s">
        <v>322</v>
      </c>
      <c r="GL213" s="42" t="s">
        <v>1344</v>
      </c>
      <c r="GM213" s="47" t="s">
        <v>65</v>
      </c>
      <c r="GN213" s="42" t="s">
        <v>5787</v>
      </c>
      <c r="GO213" s="47" t="s">
        <v>65</v>
      </c>
      <c r="GP213" s="42" t="s">
        <v>2874</v>
      </c>
      <c r="GQ213" s="42" t="s">
        <v>25</v>
      </c>
      <c r="GR213" s="47" t="s">
        <v>67</v>
      </c>
      <c r="GS213" s="47" t="s">
        <v>67</v>
      </c>
      <c r="GT213" s="42" t="s">
        <v>40</v>
      </c>
      <c r="GU213" s="47" t="s">
        <v>67</v>
      </c>
      <c r="GV213" s="47" t="s">
        <v>210</v>
      </c>
      <c r="GW213" s="42" t="s">
        <v>40</v>
      </c>
      <c r="GX213" s="47" t="s">
        <v>210</v>
      </c>
      <c r="GY213" s="47" t="s">
        <v>210</v>
      </c>
      <c r="GZ213" s="42" t="s">
        <v>5645</v>
      </c>
      <c r="HA213" s="47" t="s">
        <v>65</v>
      </c>
      <c r="HB213" s="47" t="s">
        <v>67</v>
      </c>
      <c r="HC213" s="47" t="s">
        <v>25</v>
      </c>
      <c r="HD213" s="42" t="s">
        <v>67</v>
      </c>
      <c r="HE213" s="47" t="s">
        <v>25</v>
      </c>
      <c r="HF213" s="42" t="s">
        <v>67</v>
      </c>
      <c r="HG213" s="42" t="s">
        <v>5922</v>
      </c>
      <c r="HH213" s="42" t="s">
        <v>7821</v>
      </c>
      <c r="HI213" s="42" t="s">
        <v>25</v>
      </c>
      <c r="HJ213" s="43" t="s">
        <v>3213</v>
      </c>
      <c r="HK213" s="42" t="s">
        <v>511</v>
      </c>
      <c r="HL213" s="42" t="s">
        <v>4184</v>
      </c>
      <c r="HM213" s="42" t="s">
        <v>3258</v>
      </c>
    </row>
    <row r="214" spans="1:221" ht="11.25" customHeight="1">
      <c r="A214" s="86" t="s">
        <v>435</v>
      </c>
      <c r="B214" s="86"/>
      <c r="C214" s="62" t="s">
        <v>5536</v>
      </c>
      <c r="D214" s="62" t="s">
        <v>5540</v>
      </c>
      <c r="E214" s="62" t="s">
        <v>6172</v>
      </c>
      <c r="F214" s="62"/>
      <c r="G214" s="62" t="s">
        <v>6231</v>
      </c>
      <c r="H214" s="62" t="s">
        <v>5540</v>
      </c>
      <c r="I214" s="62" t="s">
        <v>6362</v>
      </c>
      <c r="J214" s="62"/>
      <c r="K214" s="62" t="s">
        <v>1612</v>
      </c>
      <c r="L214" s="62" t="s">
        <v>6362</v>
      </c>
      <c r="M214" s="62" t="s">
        <v>1612</v>
      </c>
      <c r="N214" s="62" t="s">
        <v>6362</v>
      </c>
      <c r="O214" s="62" t="s">
        <v>1612</v>
      </c>
      <c r="P214" s="63"/>
      <c r="Q214" s="63" t="s">
        <v>672</v>
      </c>
      <c r="R214" s="63"/>
      <c r="S214" s="63" t="s">
        <v>709</v>
      </c>
      <c r="T214" s="62" t="s">
        <v>4721</v>
      </c>
      <c r="U214" s="62" t="s">
        <v>25</v>
      </c>
      <c r="V214" s="62" t="s">
        <v>4747</v>
      </c>
      <c r="W214" s="62" t="s">
        <v>4747</v>
      </c>
      <c r="X214" s="62" t="s">
        <v>4676</v>
      </c>
      <c r="Y214" s="62" t="s">
        <v>4676</v>
      </c>
      <c r="Z214" s="63" t="s">
        <v>25</v>
      </c>
      <c r="AA214" s="63" t="s">
        <v>1773</v>
      </c>
      <c r="AB214" s="63" t="s">
        <v>1775</v>
      </c>
      <c r="AC214" s="63" t="s">
        <v>2307</v>
      </c>
      <c r="AD214" s="63" t="s">
        <v>2307</v>
      </c>
      <c r="AE214" s="63" t="s">
        <v>2307</v>
      </c>
      <c r="AF214" s="63" t="s">
        <v>25</v>
      </c>
      <c r="AG214" s="63"/>
      <c r="AH214" s="63"/>
      <c r="AI214" s="200"/>
      <c r="AJ214" s="63" t="s">
        <v>3906</v>
      </c>
      <c r="AK214" s="63" t="s">
        <v>3906</v>
      </c>
      <c r="AL214" s="62"/>
      <c r="AM214" s="112" t="s">
        <v>5283</v>
      </c>
      <c r="AN214" s="200"/>
      <c r="AO214" s="63" t="s">
        <v>6908</v>
      </c>
      <c r="AP214" s="112" t="s">
        <v>5283</v>
      </c>
      <c r="AQ214" s="63" t="s">
        <v>5417</v>
      </c>
      <c r="AR214" s="63" t="s">
        <v>7048</v>
      </c>
      <c r="AS214" s="63"/>
      <c r="AT214" s="63"/>
      <c r="AU214" s="112" t="s">
        <v>25</v>
      </c>
      <c r="AV214" s="112" t="s">
        <v>25</v>
      </c>
      <c r="AW214" s="63" t="s">
        <v>7079</v>
      </c>
      <c r="AX214" s="63" t="s">
        <v>7079</v>
      </c>
      <c r="AY214" s="63" t="s">
        <v>1241</v>
      </c>
      <c r="AZ214" s="63" t="s">
        <v>1241</v>
      </c>
      <c r="BA214" s="63" t="s">
        <v>1241</v>
      </c>
      <c r="BB214" s="63" t="s">
        <v>1241</v>
      </c>
      <c r="BC214" s="63" t="s">
        <v>1241</v>
      </c>
      <c r="BD214" s="63" t="s">
        <v>1241</v>
      </c>
      <c r="BE214" s="62"/>
      <c r="BF214" s="62" t="s">
        <v>25</v>
      </c>
      <c r="BG214" s="63" t="s">
        <v>4329</v>
      </c>
      <c r="BH214" s="62"/>
      <c r="BI214" s="62" t="s">
        <v>778</v>
      </c>
      <c r="BJ214" s="62" t="s">
        <v>778</v>
      </c>
      <c r="BK214" s="62" t="s">
        <v>4329</v>
      </c>
      <c r="BL214" s="63" t="s">
        <v>4329</v>
      </c>
      <c r="BM214" s="63" t="s">
        <v>7124</v>
      </c>
      <c r="BN214" s="62"/>
      <c r="BO214" s="63" t="s">
        <v>7124</v>
      </c>
      <c r="BP214" s="62" t="s">
        <v>831</v>
      </c>
      <c r="BQ214" s="62" t="s">
        <v>831</v>
      </c>
      <c r="BR214" s="62" t="s">
        <v>4329</v>
      </c>
      <c r="BS214" s="63" t="s">
        <v>4329</v>
      </c>
      <c r="BT214" s="62" t="s">
        <v>887</v>
      </c>
      <c r="BU214" s="62" t="s">
        <v>887</v>
      </c>
      <c r="BV214" s="62" t="s">
        <v>4265</v>
      </c>
      <c r="BW214" s="63" t="s">
        <v>4265</v>
      </c>
      <c r="BX214" s="63" t="s">
        <v>7250</v>
      </c>
      <c r="BY214" s="63" t="s">
        <v>5372</v>
      </c>
      <c r="BZ214" s="63" t="s">
        <v>4023</v>
      </c>
      <c r="CA214" s="63" t="s">
        <v>7250</v>
      </c>
      <c r="CB214" s="63" t="s">
        <v>4023</v>
      </c>
      <c r="CC214" s="63" t="s">
        <v>25</v>
      </c>
      <c r="CD214" s="62" t="s">
        <v>25</v>
      </c>
      <c r="CE214" s="62"/>
      <c r="CF214" s="64" t="s">
        <v>5100</v>
      </c>
      <c r="CG214" s="64" t="s">
        <v>5101</v>
      </c>
      <c r="CH214" s="64"/>
      <c r="CI214" s="64"/>
      <c r="CJ214" s="64"/>
      <c r="CK214" s="113" t="s">
        <v>4990</v>
      </c>
      <c r="CL214" s="113" t="s">
        <v>4990</v>
      </c>
      <c r="CM214" s="113" t="s">
        <v>4990</v>
      </c>
      <c r="CN214" s="112" t="s">
        <v>8033</v>
      </c>
      <c r="CO214" s="112" t="s">
        <v>8033</v>
      </c>
      <c r="CP214" s="64" t="s">
        <v>1567</v>
      </c>
      <c r="CQ214" s="64" t="s">
        <v>1567</v>
      </c>
      <c r="CR214" s="64" t="s">
        <v>1567</v>
      </c>
      <c r="CS214" s="64"/>
      <c r="CT214" s="64" t="s">
        <v>25</v>
      </c>
      <c r="CU214" s="64" t="s">
        <v>25</v>
      </c>
      <c r="CV214" s="64" t="s">
        <v>25</v>
      </c>
      <c r="CW214" s="65"/>
      <c r="CX214" s="65" t="s">
        <v>2129</v>
      </c>
      <c r="CY214" s="65" t="s">
        <v>2129</v>
      </c>
      <c r="CZ214" s="65" t="s">
        <v>2129</v>
      </c>
      <c r="DA214" s="62" t="s">
        <v>1422</v>
      </c>
      <c r="DB214" s="62"/>
      <c r="DC214" s="62" t="s">
        <v>1422</v>
      </c>
      <c r="DD214" s="62"/>
      <c r="DE214" s="62" t="s">
        <v>1464</v>
      </c>
      <c r="DF214" s="62" t="s">
        <v>1464</v>
      </c>
      <c r="DG214" s="62" t="s">
        <v>1464</v>
      </c>
      <c r="DH214" s="62" t="s">
        <v>1464</v>
      </c>
      <c r="DI214" s="62" t="s">
        <v>25</v>
      </c>
      <c r="DJ214" s="62" t="s">
        <v>1763</v>
      </c>
      <c r="DK214" s="62" t="s">
        <v>1763</v>
      </c>
      <c r="DL214" s="62" t="s">
        <v>3507</v>
      </c>
      <c r="DM214" s="62" t="s">
        <v>2188</v>
      </c>
      <c r="DN214" s="62" t="s">
        <v>3550</v>
      </c>
      <c r="DO214" s="62" t="s">
        <v>3750</v>
      </c>
      <c r="DP214" s="62" t="s">
        <v>3750</v>
      </c>
      <c r="DQ214" s="62" t="s">
        <v>25</v>
      </c>
      <c r="DR214" s="62"/>
      <c r="DS214" s="62"/>
      <c r="DT214" s="62"/>
      <c r="DU214" s="62"/>
      <c r="DV214" s="62" t="s">
        <v>990</v>
      </c>
      <c r="DW214" s="62" t="s">
        <v>990</v>
      </c>
      <c r="DX214" s="62" t="s">
        <v>990</v>
      </c>
      <c r="DY214" s="62" t="s">
        <v>990</v>
      </c>
      <c r="DZ214" s="62" t="s">
        <v>990</v>
      </c>
      <c r="EA214" s="62" t="s">
        <v>990</v>
      </c>
      <c r="EB214" s="62" t="s">
        <v>990</v>
      </c>
      <c r="EC214" s="62" t="s">
        <v>990</v>
      </c>
      <c r="ED214" s="62" t="s">
        <v>990</v>
      </c>
      <c r="EE214" s="62" t="s">
        <v>990</v>
      </c>
      <c r="EF214" s="62" t="s">
        <v>990</v>
      </c>
      <c r="EG214" s="62" t="s">
        <v>990</v>
      </c>
      <c r="EH214" s="62" t="s">
        <v>6055</v>
      </c>
      <c r="EI214" s="62" t="s">
        <v>6055</v>
      </c>
      <c r="EJ214" s="62" t="s">
        <v>6055</v>
      </c>
      <c r="EK214" s="62" t="s">
        <v>6055</v>
      </c>
      <c r="EL214" s="62" t="s">
        <v>6055</v>
      </c>
      <c r="EM214" s="62" t="s">
        <v>6055</v>
      </c>
      <c r="EN214" s="62" t="s">
        <v>6055</v>
      </c>
      <c r="EO214" s="62" t="s">
        <v>6055</v>
      </c>
      <c r="EP214" s="66" t="s">
        <v>8160</v>
      </c>
      <c r="EQ214" s="66" t="s">
        <v>551</v>
      </c>
      <c r="ER214" s="66" t="s">
        <v>8167</v>
      </c>
      <c r="ES214" s="66" t="s">
        <v>2253</v>
      </c>
      <c r="ET214" s="66" t="s">
        <v>551</v>
      </c>
      <c r="EU214" s="66" t="s">
        <v>3383</v>
      </c>
      <c r="EV214" s="66" t="s">
        <v>25</v>
      </c>
      <c r="EW214" s="66" t="s">
        <v>4401</v>
      </c>
      <c r="EX214" s="66" t="s">
        <v>25</v>
      </c>
      <c r="EY214" s="66" t="s">
        <v>4401</v>
      </c>
      <c r="EZ214" s="62" t="s">
        <v>577</v>
      </c>
      <c r="FA214" s="62" t="s">
        <v>586</v>
      </c>
      <c r="FB214" s="62" t="s">
        <v>3695</v>
      </c>
      <c r="FC214" s="62" t="s">
        <v>3692</v>
      </c>
      <c r="FD214" s="66" t="s">
        <v>2440</v>
      </c>
      <c r="FE214" s="66" t="s">
        <v>2440</v>
      </c>
      <c r="FF214" s="66" t="s">
        <v>2440</v>
      </c>
      <c r="FG214" s="63" t="s">
        <v>25</v>
      </c>
      <c r="FH214" s="62"/>
      <c r="FI214" s="63" t="s">
        <v>25</v>
      </c>
      <c r="FJ214" s="62" t="s">
        <v>438</v>
      </c>
      <c r="FK214" s="62" t="s">
        <v>25</v>
      </c>
      <c r="FL214" s="63"/>
      <c r="FM214" s="63" t="s">
        <v>25</v>
      </c>
      <c r="FN214" s="62" t="s">
        <v>25</v>
      </c>
      <c r="FO214" s="63" t="s">
        <v>25</v>
      </c>
      <c r="FP214" s="63" t="s">
        <v>25</v>
      </c>
      <c r="FQ214" s="63" t="s">
        <v>25</v>
      </c>
      <c r="FR214" s="63" t="s">
        <v>25</v>
      </c>
      <c r="FS214" s="63" t="s">
        <v>3992</v>
      </c>
      <c r="FT214" s="63" t="s">
        <v>2639</v>
      </c>
      <c r="FU214" s="63"/>
      <c r="FV214" s="63" t="s">
        <v>2633</v>
      </c>
      <c r="FW214" s="62"/>
      <c r="FX214" s="63" t="s">
        <v>25</v>
      </c>
      <c r="FY214" s="63" t="s">
        <v>25</v>
      </c>
      <c r="FZ214" s="62" t="s">
        <v>2763</v>
      </c>
      <c r="GA214" s="62" t="s">
        <v>25</v>
      </c>
      <c r="GB214" s="62" t="s">
        <v>1063</v>
      </c>
      <c r="GC214" s="62" t="s">
        <v>25</v>
      </c>
      <c r="GD214" s="62" t="s">
        <v>2848</v>
      </c>
      <c r="GE214" s="62" t="s">
        <v>2849</v>
      </c>
      <c r="GF214" s="62" t="s">
        <v>2848</v>
      </c>
      <c r="GG214" s="62" t="s">
        <v>2849</v>
      </c>
      <c r="GH214" s="62" t="s">
        <v>5189</v>
      </c>
      <c r="GI214" s="62" t="s">
        <v>5220</v>
      </c>
      <c r="GJ214" s="62"/>
      <c r="GK214" s="62"/>
      <c r="GL214" s="62" t="s">
        <v>1345</v>
      </c>
      <c r="GM214" s="62" t="s">
        <v>1405</v>
      </c>
      <c r="GN214" s="62" t="s">
        <v>5785</v>
      </c>
      <c r="GO214" s="62"/>
      <c r="GP214" s="62" t="s">
        <v>1653</v>
      </c>
      <c r="GQ214" s="62" t="s">
        <v>25</v>
      </c>
      <c r="GR214" s="62"/>
      <c r="GS214" s="62"/>
      <c r="GT214" s="62" t="s">
        <v>1151</v>
      </c>
      <c r="GU214" s="62" t="s">
        <v>1151</v>
      </c>
      <c r="GV214" s="62" t="s">
        <v>1151</v>
      </c>
      <c r="GW214" s="62" t="s">
        <v>1151</v>
      </c>
      <c r="GX214" s="62" t="s">
        <v>3425</v>
      </c>
      <c r="GY214" s="62" t="s">
        <v>3425</v>
      </c>
      <c r="GZ214" s="62" t="s">
        <v>5647</v>
      </c>
      <c r="HA214" s="67"/>
      <c r="HB214" s="67"/>
      <c r="HC214" s="67" t="s">
        <v>25</v>
      </c>
      <c r="HD214" s="67" t="s">
        <v>1056</v>
      </c>
      <c r="HE214" s="67" t="s">
        <v>25</v>
      </c>
      <c r="HF214" s="67" t="s">
        <v>1056</v>
      </c>
      <c r="HG214" s="62" t="s">
        <v>5924</v>
      </c>
      <c r="HH214" s="62" t="s">
        <v>5975</v>
      </c>
      <c r="HI214" s="62" t="s">
        <v>1389</v>
      </c>
      <c r="HJ214" s="62" t="s">
        <v>3212</v>
      </c>
      <c r="HK214" s="62" t="s">
        <v>510</v>
      </c>
      <c r="HL214" s="62" t="s">
        <v>551</v>
      </c>
      <c r="HM214" s="62" t="s">
        <v>3265</v>
      </c>
    </row>
    <row r="215" spans="1:221" s="30" customFormat="1" ht="22.5" customHeight="1">
      <c r="A215" s="125" t="s">
        <v>2501</v>
      </c>
      <c r="B215" s="125"/>
      <c r="C215" s="42" t="s">
        <v>25</v>
      </c>
      <c r="D215" s="42" t="s">
        <v>4216</v>
      </c>
      <c r="E215" s="42" t="s">
        <v>5130</v>
      </c>
      <c r="F215" s="42" t="s">
        <v>6812</v>
      </c>
      <c r="G215" s="42" t="s">
        <v>6225</v>
      </c>
      <c r="H215" s="42" t="s">
        <v>4216</v>
      </c>
      <c r="I215" s="42" t="s">
        <v>25</v>
      </c>
      <c r="J215" s="127"/>
      <c r="K215" s="42" t="s">
        <v>25</v>
      </c>
      <c r="L215" s="42" t="s">
        <v>25</v>
      </c>
      <c r="M215" s="42" t="s">
        <v>25</v>
      </c>
      <c r="N215" s="42" t="s">
        <v>25</v>
      </c>
      <c r="O215" s="42" t="s">
        <v>25</v>
      </c>
      <c r="P215" s="116"/>
      <c r="Q215" s="42" t="s">
        <v>65</v>
      </c>
      <c r="R215" s="127"/>
      <c r="S215" s="42" t="s">
        <v>65</v>
      </c>
      <c r="T215" s="42" t="s">
        <v>25</v>
      </c>
      <c r="U215" s="42" t="s">
        <v>25</v>
      </c>
      <c r="V215" s="42" t="s">
        <v>25</v>
      </c>
      <c r="W215" s="42" t="s">
        <v>25</v>
      </c>
      <c r="X215" s="42" t="s">
        <v>25</v>
      </c>
      <c r="Y215" s="42" t="s">
        <v>25</v>
      </c>
      <c r="Z215" s="127"/>
      <c r="AA215" s="127"/>
      <c r="AB215" s="127"/>
      <c r="AC215" s="42" t="s">
        <v>2308</v>
      </c>
      <c r="AD215" s="42" t="s">
        <v>2308</v>
      </c>
      <c r="AE215" s="42" t="s">
        <v>2308</v>
      </c>
      <c r="AF215" s="42" t="s">
        <v>25</v>
      </c>
      <c r="AG215" s="42" t="s">
        <v>931</v>
      </c>
      <c r="AH215" s="42" t="s">
        <v>931</v>
      </c>
      <c r="AI215" s="42" t="s">
        <v>5321</v>
      </c>
      <c r="AJ215" s="42" t="s">
        <v>6827</v>
      </c>
      <c r="AK215" s="42" t="s">
        <v>3904</v>
      </c>
      <c r="AL215" s="42" t="s">
        <v>6812</v>
      </c>
      <c r="AM215" s="42" t="s">
        <v>84</v>
      </c>
      <c r="AN215" s="42" t="s">
        <v>67</v>
      </c>
      <c r="AO215" s="42" t="s">
        <v>25</v>
      </c>
      <c r="AP215" s="42" t="s">
        <v>84</v>
      </c>
      <c r="AQ215" s="42" t="s">
        <v>84</v>
      </c>
      <c r="AR215" s="42" t="s">
        <v>7365</v>
      </c>
      <c r="AS215" s="42" t="s">
        <v>7365</v>
      </c>
      <c r="AT215" s="42" t="s">
        <v>7365</v>
      </c>
      <c r="AU215" s="47" t="s">
        <v>25</v>
      </c>
      <c r="AV215" s="47" t="s">
        <v>25</v>
      </c>
      <c r="AW215" s="47" t="s">
        <v>25</v>
      </c>
      <c r="AX215" s="47" t="s">
        <v>25</v>
      </c>
      <c r="AY215" s="47" t="s">
        <v>1240</v>
      </c>
      <c r="AZ215" s="47" t="s">
        <v>1240</v>
      </c>
      <c r="BA215" s="47" t="s">
        <v>1240</v>
      </c>
      <c r="BB215" s="47" t="s">
        <v>1240</v>
      </c>
      <c r="BC215" s="47" t="s">
        <v>1240</v>
      </c>
      <c r="BD215" s="47" t="s">
        <v>1240</v>
      </c>
      <c r="BE215" s="127"/>
      <c r="BF215" s="47" t="s">
        <v>25</v>
      </c>
      <c r="BG215" s="47" t="s">
        <v>25</v>
      </c>
      <c r="BH215" s="127"/>
      <c r="BI215" s="42" t="s">
        <v>927</v>
      </c>
      <c r="BJ215" s="42" t="s">
        <v>927</v>
      </c>
      <c r="BK215" s="42" t="s">
        <v>927</v>
      </c>
      <c r="BL215" s="42" t="s">
        <v>927</v>
      </c>
      <c r="BM215" s="47" t="s">
        <v>25</v>
      </c>
      <c r="BN215" s="127"/>
      <c r="BO215" s="42" t="s">
        <v>25</v>
      </c>
      <c r="BP215" s="42" t="s">
        <v>927</v>
      </c>
      <c r="BQ215" s="42" t="s">
        <v>927</v>
      </c>
      <c r="BR215" s="42" t="s">
        <v>927</v>
      </c>
      <c r="BS215" s="42" t="s">
        <v>927</v>
      </c>
      <c r="BT215" s="42" t="s">
        <v>927</v>
      </c>
      <c r="BU215" s="42" t="s">
        <v>927</v>
      </c>
      <c r="BV215" s="42" t="s">
        <v>927</v>
      </c>
      <c r="BW215" s="42" t="s">
        <v>927</v>
      </c>
      <c r="BX215" s="42" t="s">
        <v>7253</v>
      </c>
      <c r="BY215" s="42" t="s">
        <v>4111</v>
      </c>
      <c r="BZ215" s="42" t="s">
        <v>4111</v>
      </c>
      <c r="CA215" s="42" t="s">
        <v>7321</v>
      </c>
      <c r="CB215" s="42" t="s">
        <v>4112</v>
      </c>
      <c r="CC215" s="42" t="s">
        <v>25</v>
      </c>
      <c r="CD215" s="42" t="s">
        <v>25</v>
      </c>
      <c r="CE215" s="127"/>
      <c r="CF215" s="42" t="s">
        <v>25</v>
      </c>
      <c r="CG215" s="42" t="s">
        <v>25</v>
      </c>
      <c r="CH215" s="133"/>
      <c r="CI215" s="129"/>
      <c r="CJ215" s="129"/>
      <c r="CK215" s="42" t="s">
        <v>25</v>
      </c>
      <c r="CL215" s="42" t="s">
        <v>25</v>
      </c>
      <c r="CM215" s="42" t="s">
        <v>25</v>
      </c>
      <c r="CN215" s="42" t="s">
        <v>8058</v>
      </c>
      <c r="CO215" s="42" t="s">
        <v>8058</v>
      </c>
      <c r="CP215" s="42" t="s">
        <v>25</v>
      </c>
      <c r="CQ215" s="42" t="s">
        <v>25</v>
      </c>
      <c r="CR215" s="42" t="s">
        <v>4427</v>
      </c>
      <c r="CS215" s="133"/>
      <c r="CT215" s="42" t="s">
        <v>210</v>
      </c>
      <c r="CU215" s="42" t="s">
        <v>210</v>
      </c>
      <c r="CV215" s="42" t="s">
        <v>25</v>
      </c>
      <c r="CW215" s="129"/>
      <c r="CX215" s="42" t="s">
        <v>210</v>
      </c>
      <c r="CY215" s="42" t="s">
        <v>210</v>
      </c>
      <c r="CZ215" s="42" t="s">
        <v>25</v>
      </c>
      <c r="DA215" s="42" t="s">
        <v>1283</v>
      </c>
      <c r="DB215" s="127"/>
      <c r="DC215" s="42" t="s">
        <v>1283</v>
      </c>
      <c r="DD215" s="127"/>
      <c r="DE215" s="42" t="s">
        <v>40</v>
      </c>
      <c r="DF215" s="42" t="s">
        <v>40</v>
      </c>
      <c r="DG215" s="42" t="s">
        <v>40</v>
      </c>
      <c r="DH215" s="42" t="s">
        <v>40</v>
      </c>
      <c r="DI215" s="127"/>
      <c r="DJ215" s="127"/>
      <c r="DK215" s="127"/>
      <c r="DL215" s="42" t="s">
        <v>3580</v>
      </c>
      <c r="DM215" s="42" t="s">
        <v>25</v>
      </c>
      <c r="DN215" s="42" t="s">
        <v>3553</v>
      </c>
      <c r="DO215" s="42" t="s">
        <v>3753</v>
      </c>
      <c r="DP215" s="42" t="s">
        <v>3753</v>
      </c>
      <c r="DQ215" s="47" t="s">
        <v>25</v>
      </c>
      <c r="DR215" s="127"/>
      <c r="DS215" s="127"/>
      <c r="DT215" s="127"/>
      <c r="DU215" s="127"/>
      <c r="DV215" s="42" t="s">
        <v>25</v>
      </c>
      <c r="DW215" s="42" t="s">
        <v>25</v>
      </c>
      <c r="DX215" s="42" t="s">
        <v>25</v>
      </c>
      <c r="DY215" s="42" t="s">
        <v>25</v>
      </c>
      <c r="DZ215" s="42" t="s">
        <v>25</v>
      </c>
      <c r="EA215" s="42" t="s">
        <v>25</v>
      </c>
      <c r="EB215" s="42" t="s">
        <v>25</v>
      </c>
      <c r="EC215" s="42" t="s">
        <v>25</v>
      </c>
      <c r="ED215" s="42" t="s">
        <v>25</v>
      </c>
      <c r="EE215" s="42" t="s">
        <v>25</v>
      </c>
      <c r="EF215" s="42" t="s">
        <v>25</v>
      </c>
      <c r="EG215" s="42" t="s">
        <v>25</v>
      </c>
      <c r="EH215" s="42" t="s">
        <v>25</v>
      </c>
      <c r="EI215" s="42" t="s">
        <v>25</v>
      </c>
      <c r="EJ215" s="42" t="s">
        <v>25</v>
      </c>
      <c r="EK215" s="42" t="s">
        <v>25</v>
      </c>
      <c r="EL215" s="42" t="s">
        <v>25</v>
      </c>
      <c r="EM215" s="42" t="s">
        <v>25</v>
      </c>
      <c r="EN215" s="42" t="s">
        <v>25</v>
      </c>
      <c r="EO215" s="42" t="s">
        <v>6056</v>
      </c>
      <c r="EP215" s="42" t="s">
        <v>25</v>
      </c>
      <c r="EQ215" s="42" t="s">
        <v>25</v>
      </c>
      <c r="ER215" s="42" t="s">
        <v>25</v>
      </c>
      <c r="ES215" s="42" t="s">
        <v>25</v>
      </c>
      <c r="ET215" s="42" t="s">
        <v>25</v>
      </c>
      <c r="EU215" s="42" t="s">
        <v>25</v>
      </c>
      <c r="EV215" s="42" t="s">
        <v>25</v>
      </c>
      <c r="EW215" s="42" t="s">
        <v>25</v>
      </c>
      <c r="EX215" s="42" t="s">
        <v>25</v>
      </c>
      <c r="EY215" s="42" t="s">
        <v>25</v>
      </c>
      <c r="EZ215" s="42" t="s">
        <v>25</v>
      </c>
      <c r="FA215" s="42" t="s">
        <v>25</v>
      </c>
      <c r="FB215" s="42" t="s">
        <v>25</v>
      </c>
      <c r="FC215" s="42" t="s">
        <v>25</v>
      </c>
      <c r="FD215" s="42" t="s">
        <v>40</v>
      </c>
      <c r="FE215" s="42" t="s">
        <v>40</v>
      </c>
      <c r="FF215" s="42" t="s">
        <v>40</v>
      </c>
      <c r="FG215" s="42" t="s">
        <v>25</v>
      </c>
      <c r="FH215" s="115"/>
      <c r="FI215" s="42" t="s">
        <v>25</v>
      </c>
      <c r="FJ215" s="127"/>
      <c r="FK215" s="42" t="s">
        <v>25</v>
      </c>
      <c r="FL215" s="127"/>
      <c r="FM215" s="42" t="s">
        <v>25</v>
      </c>
      <c r="FN215" s="42" t="s">
        <v>25</v>
      </c>
      <c r="FO215" s="42" t="s">
        <v>25</v>
      </c>
      <c r="FP215" s="42" t="s">
        <v>25</v>
      </c>
      <c r="FQ215" s="42" t="s">
        <v>25</v>
      </c>
      <c r="FR215" s="42" t="s">
        <v>25</v>
      </c>
      <c r="FS215" s="42" t="s">
        <v>25</v>
      </c>
      <c r="FT215" s="42" t="s">
        <v>25</v>
      </c>
      <c r="FU215" s="42" t="s">
        <v>25</v>
      </c>
      <c r="FV215" s="42" t="s">
        <v>25</v>
      </c>
      <c r="FW215" s="127"/>
      <c r="FX215" s="47" t="s">
        <v>25</v>
      </c>
      <c r="FY215" s="47" t="s">
        <v>25</v>
      </c>
      <c r="FZ215" s="47" t="s">
        <v>25</v>
      </c>
      <c r="GA215" s="127"/>
      <c r="GB215" s="47" t="s">
        <v>25</v>
      </c>
      <c r="GC215" s="47" t="s">
        <v>25</v>
      </c>
      <c r="GD215" s="47" t="s">
        <v>25</v>
      </c>
      <c r="GE215" s="47" t="s">
        <v>25</v>
      </c>
      <c r="GF215" s="47" t="s">
        <v>25</v>
      </c>
      <c r="GG215" s="47" t="s">
        <v>25</v>
      </c>
      <c r="GH215" s="47" t="s">
        <v>25</v>
      </c>
      <c r="GI215" s="47" t="s">
        <v>25</v>
      </c>
      <c r="GJ215" s="127"/>
      <c r="GK215" s="127"/>
      <c r="GL215" s="47" t="s">
        <v>25</v>
      </c>
      <c r="GM215" s="47" t="s">
        <v>25</v>
      </c>
      <c r="GN215" s="42" t="s">
        <v>5787</v>
      </c>
      <c r="GO215" s="127"/>
      <c r="GP215" s="47" t="s">
        <v>25</v>
      </c>
      <c r="GQ215" s="47" t="s">
        <v>25</v>
      </c>
      <c r="GR215" s="127"/>
      <c r="GS215" s="127"/>
      <c r="GT215" s="47" t="s">
        <v>25</v>
      </c>
      <c r="GU215" s="47" t="s">
        <v>25</v>
      </c>
      <c r="GV215" s="47" t="s">
        <v>25</v>
      </c>
      <c r="GW215" s="47" t="s">
        <v>25</v>
      </c>
      <c r="GX215" s="47" t="s">
        <v>25</v>
      </c>
      <c r="GY215" s="47" t="s">
        <v>25</v>
      </c>
      <c r="GZ215" s="47" t="s">
        <v>25</v>
      </c>
      <c r="HA215" s="127"/>
      <c r="HB215" s="127"/>
      <c r="HC215" s="47" t="s">
        <v>25</v>
      </c>
      <c r="HD215" s="47" t="s">
        <v>25</v>
      </c>
      <c r="HE215" s="47" t="s">
        <v>25</v>
      </c>
      <c r="HF215" s="47" t="s">
        <v>25</v>
      </c>
      <c r="HG215" s="42" t="s">
        <v>5923</v>
      </c>
      <c r="HH215" s="42" t="s">
        <v>5923</v>
      </c>
      <c r="HI215" s="42" t="s">
        <v>25</v>
      </c>
      <c r="HJ215" s="43" t="s">
        <v>25</v>
      </c>
      <c r="HK215" s="116"/>
      <c r="HL215" s="47" t="s">
        <v>25</v>
      </c>
      <c r="HM215" s="42" t="s">
        <v>3323</v>
      </c>
    </row>
    <row r="216" spans="1:221" ht="11.25" customHeight="1">
      <c r="A216" s="86" t="s">
        <v>435</v>
      </c>
      <c r="B216" s="86"/>
      <c r="C216" s="63" t="s">
        <v>25</v>
      </c>
      <c r="D216" s="62" t="s">
        <v>5541</v>
      </c>
      <c r="E216" s="62" t="s">
        <v>6172</v>
      </c>
      <c r="F216" s="62" t="s">
        <v>6283</v>
      </c>
      <c r="G216" s="62" t="s">
        <v>6228</v>
      </c>
      <c r="H216" s="62" t="s">
        <v>5541</v>
      </c>
      <c r="I216" s="62" t="s">
        <v>25</v>
      </c>
      <c r="J216" s="62"/>
      <c r="K216" s="62" t="s">
        <v>25</v>
      </c>
      <c r="L216" s="62" t="s">
        <v>25</v>
      </c>
      <c r="M216" s="62" t="s">
        <v>25</v>
      </c>
      <c r="N216" s="62" t="s">
        <v>25</v>
      </c>
      <c r="O216" s="62" t="s">
        <v>25</v>
      </c>
      <c r="P216" s="63"/>
      <c r="Q216" s="63" t="s">
        <v>672</v>
      </c>
      <c r="R216" s="63"/>
      <c r="S216" s="63" t="s">
        <v>706</v>
      </c>
      <c r="T216" s="62" t="s">
        <v>4721</v>
      </c>
      <c r="U216" s="62" t="s">
        <v>25</v>
      </c>
      <c r="V216" s="62" t="s">
        <v>25</v>
      </c>
      <c r="W216" s="62" t="s">
        <v>25</v>
      </c>
      <c r="X216" s="62" t="s">
        <v>25</v>
      </c>
      <c r="Y216" s="62" t="s">
        <v>25</v>
      </c>
      <c r="Z216" s="63"/>
      <c r="AA216" s="63"/>
      <c r="AB216" s="63"/>
      <c r="AC216" s="63" t="s">
        <v>2307</v>
      </c>
      <c r="AD216" s="63" t="s">
        <v>2307</v>
      </c>
      <c r="AE216" s="63" t="s">
        <v>2307</v>
      </c>
      <c r="AF216" s="63" t="s">
        <v>25</v>
      </c>
      <c r="AG216" s="63" t="s">
        <v>701</v>
      </c>
      <c r="AH216" s="63" t="s">
        <v>701</v>
      </c>
      <c r="AI216" s="200"/>
      <c r="AJ216" s="63" t="s">
        <v>3899</v>
      </c>
      <c r="AK216" s="63" t="s">
        <v>3899</v>
      </c>
      <c r="AL216" s="62" t="s">
        <v>6283</v>
      </c>
      <c r="AM216" s="112" t="s">
        <v>5283</v>
      </c>
      <c r="AN216" s="63" t="s">
        <v>5848</v>
      </c>
      <c r="AO216" s="112" t="s">
        <v>25</v>
      </c>
      <c r="AP216" s="112" t="s">
        <v>5283</v>
      </c>
      <c r="AQ216" s="63" t="s">
        <v>5417</v>
      </c>
      <c r="AR216" s="63" t="s">
        <v>7001</v>
      </c>
      <c r="AS216" s="112"/>
      <c r="AT216" s="112"/>
      <c r="AU216" s="112" t="s">
        <v>25</v>
      </c>
      <c r="AV216" s="112" t="s">
        <v>25</v>
      </c>
      <c r="AW216" s="63" t="s">
        <v>25</v>
      </c>
      <c r="AX216" s="63" t="s">
        <v>25</v>
      </c>
      <c r="AY216" s="63" t="s">
        <v>1241</v>
      </c>
      <c r="AZ216" s="63" t="s">
        <v>1241</v>
      </c>
      <c r="BA216" s="63" t="s">
        <v>1241</v>
      </c>
      <c r="BB216" s="63" t="s">
        <v>1241</v>
      </c>
      <c r="BC216" s="63" t="s">
        <v>1241</v>
      </c>
      <c r="BD216" s="63" t="s">
        <v>1241</v>
      </c>
      <c r="BE216" s="62"/>
      <c r="BF216" s="111" t="s">
        <v>25</v>
      </c>
      <c r="BG216" s="63" t="s">
        <v>25</v>
      </c>
      <c r="BH216" s="62"/>
      <c r="BI216" s="62" t="s">
        <v>2046</v>
      </c>
      <c r="BJ216" s="62" t="s">
        <v>2046</v>
      </c>
      <c r="BK216" s="62" t="s">
        <v>4330</v>
      </c>
      <c r="BL216" s="63" t="s">
        <v>4330</v>
      </c>
      <c r="BM216" s="63" t="s">
        <v>25</v>
      </c>
      <c r="BN216" s="62"/>
      <c r="BO216" s="63" t="s">
        <v>25</v>
      </c>
      <c r="BP216" s="62" t="s">
        <v>2064</v>
      </c>
      <c r="BQ216" s="62" t="s">
        <v>2064</v>
      </c>
      <c r="BR216" s="62" t="s">
        <v>4330</v>
      </c>
      <c r="BS216" s="63" t="s">
        <v>4330</v>
      </c>
      <c r="BT216" s="62" t="s">
        <v>2083</v>
      </c>
      <c r="BU216" s="62" t="s">
        <v>2083</v>
      </c>
      <c r="BV216" s="62" t="s">
        <v>4267</v>
      </c>
      <c r="BW216" s="63" t="s">
        <v>4267</v>
      </c>
      <c r="BX216" s="63" t="s">
        <v>7250</v>
      </c>
      <c r="BY216" s="63" t="s">
        <v>5372</v>
      </c>
      <c r="BZ216" s="63" t="s">
        <v>4023</v>
      </c>
      <c r="CA216" s="63" t="s">
        <v>7250</v>
      </c>
      <c r="CB216" s="63" t="s">
        <v>4023</v>
      </c>
      <c r="CC216" s="63" t="s">
        <v>25</v>
      </c>
      <c r="CD216" s="62" t="s">
        <v>25</v>
      </c>
      <c r="CE216" s="62"/>
      <c r="CF216" s="64" t="s">
        <v>25</v>
      </c>
      <c r="CG216" s="64" t="s">
        <v>25</v>
      </c>
      <c r="CH216" s="64"/>
      <c r="CI216" s="64"/>
      <c r="CJ216" s="64"/>
      <c r="CK216" s="64" t="s">
        <v>25</v>
      </c>
      <c r="CL216" s="64" t="s">
        <v>25</v>
      </c>
      <c r="CM216" s="64" t="s">
        <v>25</v>
      </c>
      <c r="CN216" s="112" t="s">
        <v>983</v>
      </c>
      <c r="CO216" s="112" t="s">
        <v>983</v>
      </c>
      <c r="CP216" s="64" t="s">
        <v>25</v>
      </c>
      <c r="CQ216" s="64" t="s">
        <v>25</v>
      </c>
      <c r="CR216" s="64" t="s">
        <v>4426</v>
      </c>
      <c r="CS216" s="64"/>
      <c r="CT216" s="113" t="s">
        <v>942</v>
      </c>
      <c r="CU216" s="113" t="s">
        <v>942</v>
      </c>
      <c r="CV216" s="113" t="s">
        <v>25</v>
      </c>
      <c r="CW216" s="65"/>
      <c r="CX216" s="113" t="s">
        <v>942</v>
      </c>
      <c r="CY216" s="113" t="s">
        <v>942</v>
      </c>
      <c r="CZ216" s="113" t="s">
        <v>25</v>
      </c>
      <c r="DA216" s="62" t="s">
        <v>1422</v>
      </c>
      <c r="DB216" s="62"/>
      <c r="DC216" s="62" t="s">
        <v>1422</v>
      </c>
      <c r="DD216" s="62"/>
      <c r="DE216" s="62" t="s">
        <v>1464</v>
      </c>
      <c r="DF216" s="62" t="s">
        <v>1464</v>
      </c>
      <c r="DG216" s="62" t="s">
        <v>1464</v>
      </c>
      <c r="DH216" s="62" t="s">
        <v>1464</v>
      </c>
      <c r="DI216" s="62"/>
      <c r="DJ216" s="62"/>
      <c r="DK216" s="62"/>
      <c r="DL216" s="62" t="s">
        <v>25</v>
      </c>
      <c r="DM216" s="62" t="s">
        <v>25</v>
      </c>
      <c r="DN216" s="62" t="s">
        <v>3552</v>
      </c>
      <c r="DO216" s="62" t="s">
        <v>3750</v>
      </c>
      <c r="DP216" s="62" t="s">
        <v>3750</v>
      </c>
      <c r="DQ216" s="62" t="s">
        <v>25</v>
      </c>
      <c r="DR216" s="62"/>
      <c r="DS216" s="62"/>
      <c r="DT216" s="62"/>
      <c r="DU216" s="62"/>
      <c r="DV216" s="62" t="s">
        <v>25</v>
      </c>
      <c r="DW216" s="62" t="s">
        <v>25</v>
      </c>
      <c r="DX216" s="62" t="s">
        <v>25</v>
      </c>
      <c r="DY216" s="62" t="s">
        <v>25</v>
      </c>
      <c r="DZ216" s="62" t="s">
        <v>25</v>
      </c>
      <c r="EA216" s="62" t="s">
        <v>25</v>
      </c>
      <c r="EB216" s="62" t="s">
        <v>25</v>
      </c>
      <c r="EC216" s="62" t="s">
        <v>25</v>
      </c>
      <c r="ED216" s="62" t="s">
        <v>25</v>
      </c>
      <c r="EE216" s="62" t="s">
        <v>25</v>
      </c>
      <c r="EF216" s="62" t="s">
        <v>25</v>
      </c>
      <c r="EG216" s="62" t="s">
        <v>25</v>
      </c>
      <c r="EH216" s="62" t="s">
        <v>25</v>
      </c>
      <c r="EI216" s="62" t="s">
        <v>25</v>
      </c>
      <c r="EJ216" s="62" t="s">
        <v>25</v>
      </c>
      <c r="EK216" s="62" t="s">
        <v>25</v>
      </c>
      <c r="EL216" s="62" t="s">
        <v>25</v>
      </c>
      <c r="EM216" s="62" t="s">
        <v>25</v>
      </c>
      <c r="EN216" s="62" t="s">
        <v>25</v>
      </c>
      <c r="EO216" s="62" t="s">
        <v>6053</v>
      </c>
      <c r="EP216" s="66" t="s">
        <v>8160</v>
      </c>
      <c r="EQ216" s="62" t="s">
        <v>25</v>
      </c>
      <c r="ER216" s="62" t="s">
        <v>25</v>
      </c>
      <c r="ES216" s="62" t="s">
        <v>25</v>
      </c>
      <c r="ET216" s="62" t="s">
        <v>25</v>
      </c>
      <c r="EU216" s="62" t="s">
        <v>25</v>
      </c>
      <c r="EV216" s="62" t="s">
        <v>25</v>
      </c>
      <c r="EW216" s="62" t="s">
        <v>25</v>
      </c>
      <c r="EX216" s="62" t="s">
        <v>25</v>
      </c>
      <c r="EY216" s="62" t="s">
        <v>25</v>
      </c>
      <c r="EZ216" s="62" t="s">
        <v>25</v>
      </c>
      <c r="FA216" s="62" t="s">
        <v>25</v>
      </c>
      <c r="FB216" s="62" t="s">
        <v>25</v>
      </c>
      <c r="FC216" s="62" t="s">
        <v>25</v>
      </c>
      <c r="FD216" s="66" t="s">
        <v>2440</v>
      </c>
      <c r="FE216" s="66" t="s">
        <v>2440</v>
      </c>
      <c r="FF216" s="66" t="s">
        <v>2440</v>
      </c>
      <c r="FG216" s="63" t="s">
        <v>25</v>
      </c>
      <c r="FH216" s="62"/>
      <c r="FI216" s="63" t="s">
        <v>25</v>
      </c>
      <c r="FJ216" s="62"/>
      <c r="FK216" s="63" t="s">
        <v>25</v>
      </c>
      <c r="FL216" s="63"/>
      <c r="FM216" s="63" t="s">
        <v>25</v>
      </c>
      <c r="FN216" s="63" t="s">
        <v>25</v>
      </c>
      <c r="FO216" s="63" t="s">
        <v>25</v>
      </c>
      <c r="FP216" s="63" t="s">
        <v>25</v>
      </c>
      <c r="FQ216" s="63" t="s">
        <v>25</v>
      </c>
      <c r="FR216" s="63" t="s">
        <v>25</v>
      </c>
      <c r="FS216" s="62" t="s">
        <v>25</v>
      </c>
      <c r="FT216" s="63" t="s">
        <v>25</v>
      </c>
      <c r="FU216" s="63" t="s">
        <v>25</v>
      </c>
      <c r="FV216" s="63" t="s">
        <v>25</v>
      </c>
      <c r="FW216" s="62"/>
      <c r="FX216" s="63" t="s">
        <v>25</v>
      </c>
      <c r="FY216" s="63" t="s">
        <v>25</v>
      </c>
      <c r="FZ216" s="63" t="s">
        <v>25</v>
      </c>
      <c r="GA216" s="62"/>
      <c r="GB216" s="62" t="s">
        <v>25</v>
      </c>
      <c r="GC216" s="62" t="s">
        <v>25</v>
      </c>
      <c r="GD216" s="62" t="s">
        <v>25</v>
      </c>
      <c r="GE216" s="62" t="s">
        <v>25</v>
      </c>
      <c r="GF216" s="62" t="s">
        <v>25</v>
      </c>
      <c r="GG216" s="62" t="s">
        <v>25</v>
      </c>
      <c r="GH216" s="62" t="s">
        <v>25</v>
      </c>
      <c r="GI216" s="62" t="s">
        <v>25</v>
      </c>
      <c r="GJ216" s="62"/>
      <c r="GK216" s="62"/>
      <c r="GL216" s="62" t="s">
        <v>25</v>
      </c>
      <c r="GM216" s="62" t="s">
        <v>25</v>
      </c>
      <c r="GN216" s="62" t="s">
        <v>5785</v>
      </c>
      <c r="GO216" s="62"/>
      <c r="GP216" s="62" t="s">
        <v>25</v>
      </c>
      <c r="GQ216" s="62" t="s">
        <v>25</v>
      </c>
      <c r="GR216" s="62"/>
      <c r="GS216" s="62"/>
      <c r="GT216" s="62" t="s">
        <v>25</v>
      </c>
      <c r="GU216" s="62" t="s">
        <v>25</v>
      </c>
      <c r="GV216" s="62" t="s">
        <v>25</v>
      </c>
      <c r="GW216" s="62" t="s">
        <v>25</v>
      </c>
      <c r="GX216" s="62" t="s">
        <v>25</v>
      </c>
      <c r="GY216" s="62" t="s">
        <v>25</v>
      </c>
      <c r="GZ216" s="62" t="s">
        <v>25</v>
      </c>
      <c r="HA216" s="67"/>
      <c r="HB216" s="67"/>
      <c r="HC216" s="62" t="s">
        <v>25</v>
      </c>
      <c r="HD216" s="62" t="s">
        <v>25</v>
      </c>
      <c r="HE216" s="62" t="s">
        <v>25</v>
      </c>
      <c r="HF216" s="62" t="s">
        <v>25</v>
      </c>
      <c r="HG216" s="62" t="s">
        <v>5924</v>
      </c>
      <c r="HH216" s="62" t="s">
        <v>5924</v>
      </c>
      <c r="HI216" s="62" t="s">
        <v>1389</v>
      </c>
      <c r="HJ216" s="62" t="s">
        <v>1389</v>
      </c>
      <c r="HK216" s="62"/>
      <c r="HL216" s="62" t="s">
        <v>25</v>
      </c>
      <c r="HM216" s="62" t="s">
        <v>3264</v>
      </c>
    </row>
    <row r="217" spans="1:221" s="30" customFormat="1" ht="22.5" customHeight="1">
      <c r="A217" s="125" t="s">
        <v>1877</v>
      </c>
      <c r="B217" s="125"/>
      <c r="C217" s="42" t="s">
        <v>25</v>
      </c>
      <c r="D217" s="42" t="s">
        <v>67</v>
      </c>
      <c r="E217" s="42" t="s">
        <v>5130</v>
      </c>
      <c r="F217" s="42" t="s">
        <v>6813</v>
      </c>
      <c r="G217" s="42" t="s">
        <v>6229</v>
      </c>
      <c r="H217" s="42" t="s">
        <v>67</v>
      </c>
      <c r="I217" s="42" t="s">
        <v>25</v>
      </c>
      <c r="J217" s="127"/>
      <c r="K217" s="42" t="s">
        <v>25</v>
      </c>
      <c r="L217" s="42" t="s">
        <v>25</v>
      </c>
      <c r="M217" s="42" t="s">
        <v>25</v>
      </c>
      <c r="N217" s="42" t="s">
        <v>25</v>
      </c>
      <c r="O217" s="42" t="s">
        <v>25</v>
      </c>
      <c r="P217" s="116"/>
      <c r="Q217" s="42" t="s">
        <v>25</v>
      </c>
      <c r="R217" s="127"/>
      <c r="S217" s="42" t="s">
        <v>25</v>
      </c>
      <c r="T217" s="42" t="s">
        <v>25</v>
      </c>
      <c r="U217" s="42" t="s">
        <v>25</v>
      </c>
      <c r="V217" s="42" t="s">
        <v>77</v>
      </c>
      <c r="W217" s="42" t="s">
        <v>6434</v>
      </c>
      <c r="X217" s="42" t="s">
        <v>4677</v>
      </c>
      <c r="Y217" s="42" t="s">
        <v>6434</v>
      </c>
      <c r="Z217" s="127"/>
      <c r="AA217" s="127"/>
      <c r="AB217" s="127"/>
      <c r="AC217" s="42" t="s">
        <v>25</v>
      </c>
      <c r="AD217" s="42" t="s">
        <v>25</v>
      </c>
      <c r="AE217" s="42" t="s">
        <v>25</v>
      </c>
      <c r="AF217" s="42" t="s">
        <v>25</v>
      </c>
      <c r="AG217" s="42" t="s">
        <v>25</v>
      </c>
      <c r="AH217" s="42" t="s">
        <v>25</v>
      </c>
      <c r="AI217" s="42" t="s">
        <v>67</v>
      </c>
      <c r="AJ217" s="42" t="s">
        <v>67</v>
      </c>
      <c r="AK217" s="42" t="s">
        <v>3903</v>
      </c>
      <c r="AL217" s="42" t="s">
        <v>6813</v>
      </c>
      <c r="AM217" s="42" t="s">
        <v>84</v>
      </c>
      <c r="AN217" s="42" t="s">
        <v>248</v>
      </c>
      <c r="AO217" s="42" t="s">
        <v>6910</v>
      </c>
      <c r="AP217" s="42" t="s">
        <v>84</v>
      </c>
      <c r="AQ217" s="42" t="s">
        <v>84</v>
      </c>
      <c r="AR217" s="42" t="s">
        <v>7008</v>
      </c>
      <c r="AS217" s="42" t="s">
        <v>7008</v>
      </c>
      <c r="AT217" s="42" t="s">
        <v>7008</v>
      </c>
      <c r="AU217" s="47" t="s">
        <v>25</v>
      </c>
      <c r="AV217" s="47" t="s">
        <v>25</v>
      </c>
      <c r="AW217" s="42" t="s">
        <v>7077</v>
      </c>
      <c r="AX217" s="42" t="s">
        <v>7077</v>
      </c>
      <c r="AY217" s="47" t="s">
        <v>1240</v>
      </c>
      <c r="AZ217" s="47" t="s">
        <v>1240</v>
      </c>
      <c r="BA217" s="47" t="s">
        <v>1240</v>
      </c>
      <c r="BB217" s="47" t="s">
        <v>1240</v>
      </c>
      <c r="BC217" s="47" t="s">
        <v>1240</v>
      </c>
      <c r="BD217" s="47" t="s">
        <v>1240</v>
      </c>
      <c r="BE217" s="127"/>
      <c r="BF217" s="47" t="s">
        <v>25</v>
      </c>
      <c r="BG217" s="42" t="s">
        <v>7118</v>
      </c>
      <c r="BH217" s="127"/>
      <c r="BI217" s="47" t="s">
        <v>25</v>
      </c>
      <c r="BJ217" s="47" t="s">
        <v>25</v>
      </c>
      <c r="BK217" s="47" t="s">
        <v>25</v>
      </c>
      <c r="BL217" s="47" t="s">
        <v>25</v>
      </c>
      <c r="BM217" s="42" t="s">
        <v>7158</v>
      </c>
      <c r="BN217" s="127"/>
      <c r="BO217" s="42" t="s">
        <v>25</v>
      </c>
      <c r="BP217" s="47" t="s">
        <v>25</v>
      </c>
      <c r="BQ217" s="47" t="s">
        <v>25</v>
      </c>
      <c r="BR217" s="47" t="s">
        <v>25</v>
      </c>
      <c r="BS217" s="47" t="s">
        <v>25</v>
      </c>
      <c r="BT217" s="47" t="s">
        <v>25</v>
      </c>
      <c r="BU217" s="47" t="s">
        <v>25</v>
      </c>
      <c r="BV217" s="47" t="s">
        <v>25</v>
      </c>
      <c r="BW217" s="47" t="s">
        <v>25</v>
      </c>
      <c r="BX217" s="42" t="s">
        <v>7253</v>
      </c>
      <c r="BY217" s="42" t="s">
        <v>4111</v>
      </c>
      <c r="BZ217" s="42" t="s">
        <v>4111</v>
      </c>
      <c r="CA217" s="42" t="s">
        <v>7321</v>
      </c>
      <c r="CB217" s="42" t="s">
        <v>4112</v>
      </c>
      <c r="CC217" s="42" t="s">
        <v>25</v>
      </c>
      <c r="CD217" s="42" t="s">
        <v>25</v>
      </c>
      <c r="CE217" s="127"/>
      <c r="CF217" s="42" t="s">
        <v>2099</v>
      </c>
      <c r="CG217" s="42" t="s">
        <v>2099</v>
      </c>
      <c r="CH217" s="133"/>
      <c r="CI217" s="129"/>
      <c r="CJ217" s="129"/>
      <c r="CK217" s="42" t="s">
        <v>2099</v>
      </c>
      <c r="CL217" s="42" t="s">
        <v>2099</v>
      </c>
      <c r="CM217" s="42" t="s">
        <v>2099</v>
      </c>
      <c r="CN217" s="42" t="s">
        <v>25</v>
      </c>
      <c r="CO217" s="42" t="s">
        <v>25</v>
      </c>
      <c r="CP217" s="42" t="s">
        <v>25</v>
      </c>
      <c r="CQ217" s="42" t="s">
        <v>25</v>
      </c>
      <c r="CR217" s="42" t="s">
        <v>25</v>
      </c>
      <c r="CS217" s="133"/>
      <c r="CT217" s="42" t="s">
        <v>210</v>
      </c>
      <c r="CU217" s="42" t="s">
        <v>210</v>
      </c>
      <c r="CV217" s="42" t="s">
        <v>210</v>
      </c>
      <c r="CW217" s="129"/>
      <c r="CX217" s="42" t="s">
        <v>210</v>
      </c>
      <c r="CY217" s="42" t="s">
        <v>210</v>
      </c>
      <c r="CZ217" s="42" t="s">
        <v>210</v>
      </c>
      <c r="DA217" s="42" t="s">
        <v>210</v>
      </c>
      <c r="DB217" s="127"/>
      <c r="DC217" s="42" t="s">
        <v>210</v>
      </c>
      <c r="DD217" s="127"/>
      <c r="DE217" s="42" t="s">
        <v>40</v>
      </c>
      <c r="DF217" s="42" t="s">
        <v>40</v>
      </c>
      <c r="DG217" s="42" t="s">
        <v>40</v>
      </c>
      <c r="DH217" s="42" t="s">
        <v>40</v>
      </c>
      <c r="DI217" s="127"/>
      <c r="DJ217" s="127"/>
      <c r="DK217" s="127"/>
      <c r="DL217" s="42" t="s">
        <v>3580</v>
      </c>
      <c r="DM217" s="42" t="s">
        <v>2110</v>
      </c>
      <c r="DN217" s="42" t="s">
        <v>2110</v>
      </c>
      <c r="DO217" s="42" t="s">
        <v>25</v>
      </c>
      <c r="DP217" s="42" t="s">
        <v>40</v>
      </c>
      <c r="DQ217" s="47" t="s">
        <v>25</v>
      </c>
      <c r="DR217" s="127"/>
      <c r="DS217" s="127"/>
      <c r="DT217" s="127"/>
      <c r="DU217" s="127"/>
      <c r="DV217" s="42" t="s">
        <v>25</v>
      </c>
      <c r="DW217" s="42" t="s">
        <v>25</v>
      </c>
      <c r="DX217" s="42" t="s">
        <v>25</v>
      </c>
      <c r="DY217" s="42" t="s">
        <v>25</v>
      </c>
      <c r="DZ217" s="42" t="s">
        <v>25</v>
      </c>
      <c r="EA217" s="42" t="s">
        <v>25</v>
      </c>
      <c r="EB217" s="42" t="s">
        <v>25</v>
      </c>
      <c r="EC217" s="42" t="s">
        <v>25</v>
      </c>
      <c r="ED217" s="42" t="s">
        <v>25</v>
      </c>
      <c r="EE217" s="42" t="s">
        <v>25</v>
      </c>
      <c r="EF217" s="42" t="s">
        <v>25</v>
      </c>
      <c r="EG217" s="42" t="s">
        <v>25</v>
      </c>
      <c r="EH217" s="42" t="s">
        <v>25</v>
      </c>
      <c r="EI217" s="42" t="s">
        <v>25</v>
      </c>
      <c r="EJ217" s="42" t="s">
        <v>25</v>
      </c>
      <c r="EK217" s="42" t="s">
        <v>25</v>
      </c>
      <c r="EL217" s="42" t="s">
        <v>25</v>
      </c>
      <c r="EM217" s="42" t="s">
        <v>25</v>
      </c>
      <c r="EN217" s="42" t="s">
        <v>25</v>
      </c>
      <c r="EO217" s="42" t="s">
        <v>25</v>
      </c>
      <c r="EP217" s="42" t="s">
        <v>25</v>
      </c>
      <c r="EQ217" s="42" t="s">
        <v>25</v>
      </c>
      <c r="ER217" s="42" t="s">
        <v>6819</v>
      </c>
      <c r="ES217" s="42" t="s">
        <v>931</v>
      </c>
      <c r="ET217" s="42" t="s">
        <v>25</v>
      </c>
      <c r="EU217" s="42" t="s">
        <v>931</v>
      </c>
      <c r="EV217" s="42" t="s">
        <v>25</v>
      </c>
      <c r="EW217" s="42" t="s">
        <v>931</v>
      </c>
      <c r="EX217" s="42" t="s">
        <v>25</v>
      </c>
      <c r="EY217" s="42" t="s">
        <v>931</v>
      </c>
      <c r="EZ217" s="42" t="s">
        <v>25</v>
      </c>
      <c r="FA217" s="42" t="s">
        <v>25</v>
      </c>
      <c r="FB217" s="42" t="s">
        <v>25</v>
      </c>
      <c r="FC217" s="42" t="s">
        <v>25</v>
      </c>
      <c r="FD217" s="42" t="s">
        <v>40</v>
      </c>
      <c r="FE217" s="42" t="s">
        <v>40</v>
      </c>
      <c r="FF217" s="42" t="s">
        <v>40</v>
      </c>
      <c r="FG217" s="42" t="s">
        <v>25</v>
      </c>
      <c r="FH217" s="115"/>
      <c r="FI217" s="42" t="s">
        <v>25</v>
      </c>
      <c r="FJ217" s="127"/>
      <c r="FK217" s="42" t="s">
        <v>25</v>
      </c>
      <c r="FL217" s="127"/>
      <c r="FM217" s="42" t="s">
        <v>25</v>
      </c>
      <c r="FN217" s="42" t="s">
        <v>25</v>
      </c>
      <c r="FO217" s="42" t="s">
        <v>25</v>
      </c>
      <c r="FP217" s="42" t="s">
        <v>25</v>
      </c>
      <c r="FQ217" s="42" t="s">
        <v>25</v>
      </c>
      <c r="FR217" s="42" t="s">
        <v>25</v>
      </c>
      <c r="FS217" s="42" t="s">
        <v>25</v>
      </c>
      <c r="FT217" s="42" t="s">
        <v>25</v>
      </c>
      <c r="FU217" s="42" t="s">
        <v>25</v>
      </c>
      <c r="FV217" s="42" t="s">
        <v>2631</v>
      </c>
      <c r="FW217" s="127"/>
      <c r="FX217" s="47" t="s">
        <v>25</v>
      </c>
      <c r="FY217" s="42" t="s">
        <v>931</v>
      </c>
      <c r="FZ217" s="47" t="s">
        <v>25</v>
      </c>
      <c r="GA217" s="127"/>
      <c r="GB217" s="42" t="s">
        <v>931</v>
      </c>
      <c r="GC217" s="47" t="s">
        <v>25</v>
      </c>
      <c r="GD217" s="42" t="s">
        <v>2792</v>
      </c>
      <c r="GE217" s="42" t="s">
        <v>2792</v>
      </c>
      <c r="GF217" s="42" t="s">
        <v>2792</v>
      </c>
      <c r="GG217" s="42" t="s">
        <v>2792</v>
      </c>
      <c r="GH217" s="42" t="s">
        <v>2792</v>
      </c>
      <c r="GI217" s="42" t="s">
        <v>2792</v>
      </c>
      <c r="GJ217" s="127"/>
      <c r="GK217" s="127"/>
      <c r="GL217" s="47" t="s">
        <v>67</v>
      </c>
      <c r="GM217" s="47" t="s">
        <v>25</v>
      </c>
      <c r="GN217" s="47" t="s">
        <v>67</v>
      </c>
      <c r="GO217" s="127"/>
      <c r="GP217" s="42" t="s">
        <v>2792</v>
      </c>
      <c r="GQ217" s="47" t="s">
        <v>25</v>
      </c>
      <c r="GR217" s="127"/>
      <c r="GS217" s="127"/>
      <c r="GT217" s="47" t="s">
        <v>25</v>
      </c>
      <c r="GU217" s="47" t="s">
        <v>25</v>
      </c>
      <c r="GV217" s="47" t="s">
        <v>5804</v>
      </c>
      <c r="GW217" s="47" t="s">
        <v>5805</v>
      </c>
      <c r="GX217" s="47" t="s">
        <v>210</v>
      </c>
      <c r="GY217" s="47" t="s">
        <v>210</v>
      </c>
      <c r="GZ217" s="42" t="s">
        <v>5645</v>
      </c>
      <c r="HA217" s="127"/>
      <c r="HB217" s="127"/>
      <c r="HC217" s="47" t="s">
        <v>25</v>
      </c>
      <c r="HD217" s="47" t="s">
        <v>67</v>
      </c>
      <c r="HE217" s="47" t="s">
        <v>25</v>
      </c>
      <c r="HF217" s="47" t="s">
        <v>67</v>
      </c>
      <c r="HG217" s="176" t="s">
        <v>25</v>
      </c>
      <c r="HH217" s="42" t="s">
        <v>7821</v>
      </c>
      <c r="HI217" s="42" t="s">
        <v>25</v>
      </c>
      <c r="HJ217" s="43" t="s">
        <v>3213</v>
      </c>
      <c r="HK217" s="116"/>
      <c r="HL217" s="47" t="s">
        <v>25</v>
      </c>
      <c r="HM217" s="47" t="s">
        <v>25</v>
      </c>
    </row>
    <row r="218" spans="1:221" ht="11.25" customHeight="1">
      <c r="A218" s="86" t="s">
        <v>435</v>
      </c>
      <c r="B218" s="86"/>
      <c r="C218" s="63" t="s">
        <v>25</v>
      </c>
      <c r="D218" s="62" t="s">
        <v>5542</v>
      </c>
      <c r="E218" s="62" t="s">
        <v>6172</v>
      </c>
      <c r="F218" s="62" t="s">
        <v>6230</v>
      </c>
      <c r="G218" s="62" t="s">
        <v>6230</v>
      </c>
      <c r="H218" s="62" t="s">
        <v>5542</v>
      </c>
      <c r="I218" s="62" t="s">
        <v>25</v>
      </c>
      <c r="J218" s="62"/>
      <c r="K218" s="62" t="s">
        <v>25</v>
      </c>
      <c r="L218" s="62" t="s">
        <v>25</v>
      </c>
      <c r="M218" s="62" t="s">
        <v>25</v>
      </c>
      <c r="N218" s="62" t="s">
        <v>25</v>
      </c>
      <c r="O218" s="62" t="s">
        <v>25</v>
      </c>
      <c r="P218" s="63"/>
      <c r="Q218" s="63" t="s">
        <v>25</v>
      </c>
      <c r="R218" s="63"/>
      <c r="S218" s="63" t="s">
        <v>25</v>
      </c>
      <c r="T218" s="62" t="s">
        <v>4721</v>
      </c>
      <c r="U218" s="62" t="s">
        <v>25</v>
      </c>
      <c r="V218" s="62" t="s">
        <v>4747</v>
      </c>
      <c r="W218" s="62" t="s">
        <v>4747</v>
      </c>
      <c r="X218" s="62" t="s">
        <v>4676</v>
      </c>
      <c r="Y218" s="62" t="s">
        <v>4676</v>
      </c>
      <c r="Z218" s="63"/>
      <c r="AA218" s="63"/>
      <c r="AB218" s="63"/>
      <c r="AC218" s="63" t="s">
        <v>25</v>
      </c>
      <c r="AD218" s="63" t="s">
        <v>25</v>
      </c>
      <c r="AE218" s="63" t="s">
        <v>25</v>
      </c>
      <c r="AF218" s="63" t="s">
        <v>25</v>
      </c>
      <c r="AG218" s="63" t="s">
        <v>25</v>
      </c>
      <c r="AH218" s="63" t="s">
        <v>25</v>
      </c>
      <c r="AI218" s="200"/>
      <c r="AJ218" s="63" t="s">
        <v>3899</v>
      </c>
      <c r="AK218" s="63" t="s">
        <v>3899</v>
      </c>
      <c r="AL218" s="62" t="s">
        <v>6230</v>
      </c>
      <c r="AM218" s="112" t="s">
        <v>5283</v>
      </c>
      <c r="AN218" s="63" t="s">
        <v>5825</v>
      </c>
      <c r="AO218" s="63" t="s">
        <v>6909</v>
      </c>
      <c r="AP218" s="112" t="s">
        <v>5283</v>
      </c>
      <c r="AQ218" s="63" t="s">
        <v>5417</v>
      </c>
      <c r="AR218" s="63" t="s">
        <v>7001</v>
      </c>
      <c r="AS218" s="63"/>
      <c r="AT218" s="63"/>
      <c r="AU218" s="112" t="s">
        <v>25</v>
      </c>
      <c r="AV218" s="112" t="s">
        <v>25</v>
      </c>
      <c r="AW218" s="63" t="s">
        <v>7080</v>
      </c>
      <c r="AX218" s="63" t="s">
        <v>7080</v>
      </c>
      <c r="AY218" s="63" t="s">
        <v>1241</v>
      </c>
      <c r="AZ218" s="63" t="s">
        <v>1241</v>
      </c>
      <c r="BA218" s="63" t="s">
        <v>1241</v>
      </c>
      <c r="BB218" s="63" t="s">
        <v>1241</v>
      </c>
      <c r="BC218" s="63" t="s">
        <v>1241</v>
      </c>
      <c r="BD218" s="63" t="s">
        <v>1241</v>
      </c>
      <c r="BE218" s="62"/>
      <c r="BF218" s="111" t="s">
        <v>25</v>
      </c>
      <c r="BG218" s="63" t="s">
        <v>4329</v>
      </c>
      <c r="BH218" s="62"/>
      <c r="BI218" s="111" t="s">
        <v>25</v>
      </c>
      <c r="BJ218" s="111" t="s">
        <v>25</v>
      </c>
      <c r="BK218" s="111" t="s">
        <v>25</v>
      </c>
      <c r="BL218" s="63" t="s">
        <v>25</v>
      </c>
      <c r="BM218" s="63" t="s">
        <v>7124</v>
      </c>
      <c r="BN218" s="62"/>
      <c r="BO218" s="63" t="s">
        <v>25</v>
      </c>
      <c r="BP218" s="111" t="s">
        <v>25</v>
      </c>
      <c r="BQ218" s="111" t="s">
        <v>25</v>
      </c>
      <c r="BR218" s="111" t="s">
        <v>25</v>
      </c>
      <c r="BS218" s="63" t="s">
        <v>25</v>
      </c>
      <c r="BT218" s="111" t="s">
        <v>25</v>
      </c>
      <c r="BU218" s="111" t="s">
        <v>25</v>
      </c>
      <c r="BV218" s="111" t="s">
        <v>25</v>
      </c>
      <c r="BW218" s="63" t="s">
        <v>25</v>
      </c>
      <c r="BX218" s="63" t="s">
        <v>7250</v>
      </c>
      <c r="BY218" s="63" t="s">
        <v>5372</v>
      </c>
      <c r="BZ218" s="63" t="s">
        <v>4023</v>
      </c>
      <c r="CA218" s="63" t="s">
        <v>7250</v>
      </c>
      <c r="CB218" s="63" t="s">
        <v>4023</v>
      </c>
      <c r="CC218" s="63" t="s">
        <v>25</v>
      </c>
      <c r="CD218" s="62" t="s">
        <v>25</v>
      </c>
      <c r="CE218" s="62"/>
      <c r="CF218" s="64" t="s">
        <v>5102</v>
      </c>
      <c r="CG218" s="64" t="s">
        <v>5102</v>
      </c>
      <c r="CH218" s="64"/>
      <c r="CI218" s="64"/>
      <c r="CJ218" s="64"/>
      <c r="CK218" s="113" t="s">
        <v>4992</v>
      </c>
      <c r="CL218" s="113" t="s">
        <v>4992</v>
      </c>
      <c r="CM218" s="113" t="s">
        <v>4992</v>
      </c>
      <c r="CN218" s="112" t="s">
        <v>8033</v>
      </c>
      <c r="CO218" s="112" t="s">
        <v>8033</v>
      </c>
      <c r="CP218" s="64" t="s">
        <v>25</v>
      </c>
      <c r="CQ218" s="64" t="s">
        <v>25</v>
      </c>
      <c r="CR218" s="64" t="s">
        <v>25</v>
      </c>
      <c r="CS218" s="64"/>
      <c r="CT218" s="113" t="s">
        <v>942</v>
      </c>
      <c r="CU218" s="113" t="s">
        <v>942</v>
      </c>
      <c r="CV218" s="113" t="s">
        <v>3837</v>
      </c>
      <c r="CW218" s="65"/>
      <c r="CX218" s="113" t="s">
        <v>942</v>
      </c>
      <c r="CY218" s="113" t="s">
        <v>942</v>
      </c>
      <c r="CZ218" s="113" t="s">
        <v>3837</v>
      </c>
      <c r="DA218" s="62" t="s">
        <v>1422</v>
      </c>
      <c r="DB218" s="62"/>
      <c r="DC218" s="62" t="s">
        <v>1422</v>
      </c>
      <c r="DD218" s="62"/>
      <c r="DE218" s="62" t="s">
        <v>1464</v>
      </c>
      <c r="DF218" s="62" t="s">
        <v>1464</v>
      </c>
      <c r="DG218" s="62" t="s">
        <v>1464</v>
      </c>
      <c r="DH218" s="62" t="s">
        <v>1464</v>
      </c>
      <c r="DI218" s="62"/>
      <c r="DJ218" s="62"/>
      <c r="DK218" s="62"/>
      <c r="DL218" s="62" t="s">
        <v>25</v>
      </c>
      <c r="DM218" s="62" t="s">
        <v>2187</v>
      </c>
      <c r="DN218" s="62" t="s">
        <v>3549</v>
      </c>
      <c r="DO218" s="62" t="s">
        <v>3750</v>
      </c>
      <c r="DP218" s="62" t="s">
        <v>3750</v>
      </c>
      <c r="DQ218" s="62" t="s">
        <v>25</v>
      </c>
      <c r="DR218" s="62"/>
      <c r="DS218" s="62"/>
      <c r="DT218" s="62"/>
      <c r="DU218" s="62"/>
      <c r="DV218" s="62" t="s">
        <v>25</v>
      </c>
      <c r="DW218" s="62" t="s">
        <v>25</v>
      </c>
      <c r="DX218" s="62" t="s">
        <v>25</v>
      </c>
      <c r="DY218" s="62" t="s">
        <v>25</v>
      </c>
      <c r="DZ218" s="62" t="s">
        <v>25</v>
      </c>
      <c r="EA218" s="62" t="s">
        <v>25</v>
      </c>
      <c r="EB218" s="62" t="s">
        <v>25</v>
      </c>
      <c r="EC218" s="62" t="s">
        <v>25</v>
      </c>
      <c r="ED218" s="62" t="s">
        <v>25</v>
      </c>
      <c r="EE218" s="62" t="s">
        <v>25</v>
      </c>
      <c r="EF218" s="62" t="s">
        <v>25</v>
      </c>
      <c r="EG218" s="62" t="s">
        <v>25</v>
      </c>
      <c r="EH218" s="62" t="s">
        <v>25</v>
      </c>
      <c r="EI218" s="62" t="s">
        <v>25</v>
      </c>
      <c r="EJ218" s="62" t="s">
        <v>25</v>
      </c>
      <c r="EK218" s="62" t="s">
        <v>25</v>
      </c>
      <c r="EL218" s="62" t="s">
        <v>25</v>
      </c>
      <c r="EM218" s="62" t="s">
        <v>25</v>
      </c>
      <c r="EN218" s="62" t="s">
        <v>25</v>
      </c>
      <c r="EO218" s="62" t="s">
        <v>25</v>
      </c>
      <c r="EP218" s="66" t="s">
        <v>8160</v>
      </c>
      <c r="EQ218" s="62" t="s">
        <v>25</v>
      </c>
      <c r="ER218" s="66" t="s">
        <v>8169</v>
      </c>
      <c r="ES218" s="66" t="s">
        <v>2253</v>
      </c>
      <c r="ET218" s="66" t="s">
        <v>25</v>
      </c>
      <c r="EU218" s="66" t="s">
        <v>2253</v>
      </c>
      <c r="EV218" s="62" t="s">
        <v>25</v>
      </c>
      <c r="EW218" s="66" t="s">
        <v>4400</v>
      </c>
      <c r="EX218" s="66" t="s">
        <v>25</v>
      </c>
      <c r="EY218" s="66" t="s">
        <v>4400</v>
      </c>
      <c r="EZ218" s="62" t="s">
        <v>25</v>
      </c>
      <c r="FA218" s="62" t="s">
        <v>25</v>
      </c>
      <c r="FB218" s="62" t="s">
        <v>25</v>
      </c>
      <c r="FC218" s="62" t="s">
        <v>25</v>
      </c>
      <c r="FD218" s="66" t="s">
        <v>2440</v>
      </c>
      <c r="FE218" s="66" t="s">
        <v>2440</v>
      </c>
      <c r="FF218" s="66" t="s">
        <v>2440</v>
      </c>
      <c r="FG218" s="63" t="s">
        <v>25</v>
      </c>
      <c r="FH218" s="62"/>
      <c r="FI218" s="63" t="s">
        <v>25</v>
      </c>
      <c r="FJ218" s="62"/>
      <c r="FK218" s="63" t="s">
        <v>25</v>
      </c>
      <c r="FL218" s="63"/>
      <c r="FM218" s="63" t="s">
        <v>25</v>
      </c>
      <c r="FN218" s="63" t="s">
        <v>25</v>
      </c>
      <c r="FO218" s="63" t="s">
        <v>25</v>
      </c>
      <c r="FP218" s="63" t="s">
        <v>25</v>
      </c>
      <c r="FQ218" s="63" t="s">
        <v>25</v>
      </c>
      <c r="FR218" s="63" t="s">
        <v>25</v>
      </c>
      <c r="FS218" s="62" t="s">
        <v>25</v>
      </c>
      <c r="FT218" s="63" t="s">
        <v>25</v>
      </c>
      <c r="FU218" s="63" t="s">
        <v>25</v>
      </c>
      <c r="FV218" s="63" t="s">
        <v>2630</v>
      </c>
      <c r="FW218" s="62"/>
      <c r="FX218" s="63" t="s">
        <v>25</v>
      </c>
      <c r="FY218" s="62" t="s">
        <v>1535</v>
      </c>
      <c r="FZ218" s="63" t="s">
        <v>25</v>
      </c>
      <c r="GA218" s="62"/>
      <c r="GB218" s="62" t="s">
        <v>1063</v>
      </c>
      <c r="GC218" s="62" t="s">
        <v>25</v>
      </c>
      <c r="GD218" s="62" t="s">
        <v>2848</v>
      </c>
      <c r="GE218" s="62" t="s">
        <v>2849</v>
      </c>
      <c r="GF218" s="62" t="s">
        <v>2848</v>
      </c>
      <c r="GG218" s="62" t="s">
        <v>2849</v>
      </c>
      <c r="GH218" s="62" t="s">
        <v>5189</v>
      </c>
      <c r="GI218" s="62" t="s">
        <v>5220</v>
      </c>
      <c r="GJ218" s="62"/>
      <c r="GK218" s="62"/>
      <c r="GL218" s="62" t="s">
        <v>25</v>
      </c>
      <c r="GM218" s="62" t="s">
        <v>25</v>
      </c>
      <c r="GN218" s="62" t="s">
        <v>5786</v>
      </c>
      <c r="GO218" s="62"/>
      <c r="GP218" s="62" t="s">
        <v>551</v>
      </c>
      <c r="GQ218" s="62" t="s">
        <v>25</v>
      </c>
      <c r="GR218" s="62"/>
      <c r="GS218" s="62"/>
      <c r="GT218" s="62" t="s">
        <v>25</v>
      </c>
      <c r="GU218" s="62" t="s">
        <v>25</v>
      </c>
      <c r="GV218" s="111" t="s">
        <v>4578</v>
      </c>
      <c r="GW218" s="62" t="s">
        <v>25</v>
      </c>
      <c r="GX218" s="62" t="s">
        <v>3425</v>
      </c>
      <c r="GY218" s="62" t="s">
        <v>3425</v>
      </c>
      <c r="GZ218" s="62" t="s">
        <v>5647</v>
      </c>
      <c r="HA218" s="67"/>
      <c r="HB218" s="67"/>
      <c r="HC218" s="62" t="s">
        <v>25</v>
      </c>
      <c r="HD218" s="67" t="s">
        <v>1056</v>
      </c>
      <c r="HE218" s="62" t="s">
        <v>25</v>
      </c>
      <c r="HF218" s="67" t="s">
        <v>1056</v>
      </c>
      <c r="HG218" s="62" t="s">
        <v>25</v>
      </c>
      <c r="HH218" s="62" t="s">
        <v>5975</v>
      </c>
      <c r="HI218" s="62" t="s">
        <v>1389</v>
      </c>
      <c r="HJ218" s="62" t="s">
        <v>3212</v>
      </c>
      <c r="HK218" s="62"/>
      <c r="HL218" s="62" t="s">
        <v>25</v>
      </c>
      <c r="HM218" s="67" t="s">
        <v>25</v>
      </c>
    </row>
    <row r="219" spans="1:221" ht="22.5" customHeight="1">
      <c r="A219" s="44" t="s">
        <v>6</v>
      </c>
      <c r="B219" s="44"/>
      <c r="C219" s="47" t="s">
        <v>93</v>
      </c>
      <c r="D219" s="47" t="s">
        <v>4128</v>
      </c>
      <c r="E219" s="47" t="s">
        <v>93</v>
      </c>
      <c r="F219" s="42" t="s">
        <v>6284</v>
      </c>
      <c r="G219" s="42" t="s">
        <v>6234</v>
      </c>
      <c r="H219" s="47" t="s">
        <v>4128</v>
      </c>
      <c r="I219" s="42" t="s">
        <v>67</v>
      </c>
      <c r="J219" s="47" t="s">
        <v>67</v>
      </c>
      <c r="K219" s="47" t="s">
        <v>67</v>
      </c>
      <c r="L219" s="42" t="s">
        <v>67</v>
      </c>
      <c r="M219" s="47" t="s">
        <v>67</v>
      </c>
      <c r="N219" s="42" t="s">
        <v>67</v>
      </c>
      <c r="O219" s="47" t="s">
        <v>67</v>
      </c>
      <c r="P219" s="47" t="s">
        <v>93</v>
      </c>
      <c r="Q219" s="47" t="s">
        <v>93</v>
      </c>
      <c r="R219" s="47" t="s">
        <v>98</v>
      </c>
      <c r="S219" s="42" t="s">
        <v>711</v>
      </c>
      <c r="T219" s="42" t="s">
        <v>93</v>
      </c>
      <c r="U219" s="42" t="s">
        <v>93</v>
      </c>
      <c r="V219" s="42" t="s">
        <v>4748</v>
      </c>
      <c r="W219" s="42" t="s">
        <v>4748</v>
      </c>
      <c r="X219" s="42" t="s">
        <v>711</v>
      </c>
      <c r="Y219" s="42" t="s">
        <v>711</v>
      </c>
      <c r="Z219" s="47" t="s">
        <v>91</v>
      </c>
      <c r="AA219" s="42" t="s">
        <v>1733</v>
      </c>
      <c r="AB219" s="42" t="s">
        <v>1776</v>
      </c>
      <c r="AC219" s="42" t="s">
        <v>93</v>
      </c>
      <c r="AD219" s="42" t="s">
        <v>333</v>
      </c>
      <c r="AE219" s="42" t="s">
        <v>67</v>
      </c>
      <c r="AF219" s="47" t="s">
        <v>91</v>
      </c>
      <c r="AG219" s="47" t="s">
        <v>175</v>
      </c>
      <c r="AH219" s="47" t="s">
        <v>176</v>
      </c>
      <c r="AI219" s="42" t="s">
        <v>5322</v>
      </c>
      <c r="AJ219" s="42" t="s">
        <v>6828</v>
      </c>
      <c r="AK219" s="47" t="s">
        <v>91</v>
      </c>
      <c r="AL219" s="42" t="s">
        <v>6284</v>
      </c>
      <c r="AM219" s="47" t="s">
        <v>84</v>
      </c>
      <c r="AN219" s="42" t="s">
        <v>5849</v>
      </c>
      <c r="AO219" s="42" t="s">
        <v>6911</v>
      </c>
      <c r="AP219" s="47" t="s">
        <v>84</v>
      </c>
      <c r="AQ219" s="47" t="s">
        <v>91</v>
      </c>
      <c r="AR219" s="42" t="s">
        <v>7009</v>
      </c>
      <c r="AS219" s="42" t="s">
        <v>6828</v>
      </c>
      <c r="AT219" s="42" t="s">
        <v>6584</v>
      </c>
      <c r="AU219" s="47" t="s">
        <v>93</v>
      </c>
      <c r="AV219" s="47" t="s">
        <v>91</v>
      </c>
      <c r="AW219" s="42" t="s">
        <v>7082</v>
      </c>
      <c r="AX219" s="42" t="s">
        <v>7082</v>
      </c>
      <c r="AY219" s="47" t="s">
        <v>93</v>
      </c>
      <c r="AZ219" s="47" t="s">
        <v>93</v>
      </c>
      <c r="BA219" s="47" t="s">
        <v>93</v>
      </c>
      <c r="BB219" s="47" t="s">
        <v>93</v>
      </c>
      <c r="BC219" s="47" t="s">
        <v>93</v>
      </c>
      <c r="BD219" s="47" t="s">
        <v>93</v>
      </c>
      <c r="BE219" s="47" t="s">
        <v>25</v>
      </c>
      <c r="BF219" s="47" t="s">
        <v>25</v>
      </c>
      <c r="BG219" s="42" t="s">
        <v>7176</v>
      </c>
      <c r="BH219" s="47" t="s">
        <v>103</v>
      </c>
      <c r="BI219" s="42" t="s">
        <v>780</v>
      </c>
      <c r="BJ219" s="42" t="s">
        <v>780</v>
      </c>
      <c r="BK219" s="42" t="s">
        <v>780</v>
      </c>
      <c r="BL219" s="42" t="s">
        <v>780</v>
      </c>
      <c r="BM219" s="42" t="s">
        <v>7160</v>
      </c>
      <c r="BN219" s="42" t="s">
        <v>98</v>
      </c>
      <c r="BO219" s="42" t="s">
        <v>7125</v>
      </c>
      <c r="BP219" s="42" t="s">
        <v>711</v>
      </c>
      <c r="BQ219" s="42" t="s">
        <v>711</v>
      </c>
      <c r="BR219" s="42" t="s">
        <v>711</v>
      </c>
      <c r="BS219" s="42" t="s">
        <v>711</v>
      </c>
      <c r="BT219" s="42" t="s">
        <v>711</v>
      </c>
      <c r="BU219" s="42" t="s">
        <v>711</v>
      </c>
      <c r="BV219" s="42" t="s">
        <v>4241</v>
      </c>
      <c r="BW219" s="42" t="s">
        <v>4241</v>
      </c>
      <c r="BX219" s="42" t="s">
        <v>7254</v>
      </c>
      <c r="BY219" s="47" t="s">
        <v>103</v>
      </c>
      <c r="BZ219" s="47" t="s">
        <v>103</v>
      </c>
      <c r="CA219" s="42" t="s">
        <v>7176</v>
      </c>
      <c r="CB219" s="47" t="s">
        <v>103</v>
      </c>
      <c r="CC219" s="42" t="s">
        <v>158</v>
      </c>
      <c r="CD219" s="47" t="s">
        <v>91</v>
      </c>
      <c r="CE219" s="47" t="s">
        <v>91</v>
      </c>
      <c r="CF219" s="29" t="s">
        <v>103</v>
      </c>
      <c r="CG219" s="29" t="s">
        <v>103</v>
      </c>
      <c r="CH219" s="29" t="s">
        <v>103</v>
      </c>
      <c r="CI219" s="29" t="s">
        <v>103</v>
      </c>
      <c r="CJ219" s="29" t="s">
        <v>91</v>
      </c>
      <c r="CK219" s="29" t="s">
        <v>142</v>
      </c>
      <c r="CL219" s="29" t="s">
        <v>142</v>
      </c>
      <c r="CM219" s="29" t="s">
        <v>142</v>
      </c>
      <c r="CN219" s="42" t="s">
        <v>8023</v>
      </c>
      <c r="CO219" s="42" t="s">
        <v>8023</v>
      </c>
      <c r="CP219" s="29" t="s">
        <v>91</v>
      </c>
      <c r="CQ219" s="29" t="s">
        <v>91</v>
      </c>
      <c r="CR219" s="29" t="s">
        <v>91</v>
      </c>
      <c r="CS219" s="29" t="s">
        <v>211</v>
      </c>
      <c r="CT219" s="29" t="s">
        <v>211</v>
      </c>
      <c r="CU219" s="29" t="s">
        <v>211</v>
      </c>
      <c r="CV219" s="48" t="s">
        <v>104</v>
      </c>
      <c r="CW219" s="35" t="s">
        <v>91</v>
      </c>
      <c r="CX219" s="48" t="s">
        <v>91</v>
      </c>
      <c r="CY219" s="48" t="s">
        <v>91</v>
      </c>
      <c r="CZ219" s="48" t="s">
        <v>104</v>
      </c>
      <c r="DA219" s="42" t="s">
        <v>4540</v>
      </c>
      <c r="DB219" s="47" t="s">
        <v>93</v>
      </c>
      <c r="DC219" s="47" t="s">
        <v>93</v>
      </c>
      <c r="DD219" s="47" t="s">
        <v>91</v>
      </c>
      <c r="DE219" s="47" t="s">
        <v>91</v>
      </c>
      <c r="DF219" s="42" t="s">
        <v>4528</v>
      </c>
      <c r="DG219" s="47" t="s">
        <v>104</v>
      </c>
      <c r="DH219" s="42" t="s">
        <v>4529</v>
      </c>
      <c r="DI219" s="47" t="s">
        <v>93</v>
      </c>
      <c r="DJ219" s="42" t="s">
        <v>1847</v>
      </c>
      <c r="DK219" s="42" t="s">
        <v>1811</v>
      </c>
      <c r="DL219" s="42" t="s">
        <v>355</v>
      </c>
      <c r="DM219" s="42" t="s">
        <v>355</v>
      </c>
      <c r="DN219" s="42" t="s">
        <v>3544</v>
      </c>
      <c r="DO219" s="42" t="s">
        <v>91</v>
      </c>
      <c r="DP219" s="42" t="s">
        <v>103</v>
      </c>
      <c r="DQ219" s="47" t="s">
        <v>93</v>
      </c>
      <c r="DR219" s="47" t="s">
        <v>103</v>
      </c>
      <c r="DS219" s="47" t="s">
        <v>103</v>
      </c>
      <c r="DT219" s="47" t="s">
        <v>103</v>
      </c>
      <c r="DU219" s="47" t="s">
        <v>103</v>
      </c>
      <c r="DV219" s="42" t="s">
        <v>3256</v>
      </c>
      <c r="DW219" s="42" t="s">
        <v>3256</v>
      </c>
      <c r="DX219" s="42" t="s">
        <v>3256</v>
      </c>
      <c r="DY219" s="42" t="s">
        <v>3256</v>
      </c>
      <c r="DZ219" s="42" t="s">
        <v>3256</v>
      </c>
      <c r="EA219" s="42" t="s">
        <v>3256</v>
      </c>
      <c r="EB219" s="42" t="s">
        <v>3256</v>
      </c>
      <c r="EC219" s="42" t="s">
        <v>3256</v>
      </c>
      <c r="ED219" s="42" t="s">
        <v>3256</v>
      </c>
      <c r="EE219" s="42" t="s">
        <v>3256</v>
      </c>
      <c r="EF219" s="42" t="s">
        <v>3256</v>
      </c>
      <c r="EG219" s="42" t="s">
        <v>3256</v>
      </c>
      <c r="EH219" s="42" t="s">
        <v>3256</v>
      </c>
      <c r="EI219" s="42" t="s">
        <v>3256</v>
      </c>
      <c r="EJ219" s="42" t="s">
        <v>3256</v>
      </c>
      <c r="EK219" s="42" t="s">
        <v>3256</v>
      </c>
      <c r="EL219" s="42" t="s">
        <v>3256</v>
      </c>
      <c r="EM219" s="42" t="s">
        <v>3256</v>
      </c>
      <c r="EN219" s="42" t="s">
        <v>3256</v>
      </c>
      <c r="EO219" s="42" t="s">
        <v>3256</v>
      </c>
      <c r="EP219" s="47" t="s">
        <v>104</v>
      </c>
      <c r="EQ219" s="47" t="s">
        <v>333</v>
      </c>
      <c r="ER219" s="47" t="s">
        <v>104</v>
      </c>
      <c r="ES219" s="47" t="s">
        <v>333</v>
      </c>
      <c r="ET219" s="47" t="s">
        <v>333</v>
      </c>
      <c r="EU219" s="47" t="s">
        <v>333</v>
      </c>
      <c r="EV219" s="47" t="s">
        <v>91</v>
      </c>
      <c r="EW219" s="47" t="s">
        <v>91</v>
      </c>
      <c r="EX219" s="47" t="s">
        <v>91</v>
      </c>
      <c r="EY219" s="47" t="s">
        <v>91</v>
      </c>
      <c r="EZ219" s="47" t="s">
        <v>561</v>
      </c>
      <c r="FA219" s="47" t="s">
        <v>561</v>
      </c>
      <c r="FB219" s="47" t="s">
        <v>91</v>
      </c>
      <c r="FC219" s="47" t="s">
        <v>561</v>
      </c>
      <c r="FD219" s="42" t="s">
        <v>2445</v>
      </c>
      <c r="FE219" s="42" t="s">
        <v>2445</v>
      </c>
      <c r="FF219" s="42" t="s">
        <v>2445</v>
      </c>
      <c r="FG219" s="47" t="s">
        <v>3589</v>
      </c>
      <c r="FH219" s="47" t="s">
        <v>170</v>
      </c>
      <c r="FI219" s="47" t="s">
        <v>3616</v>
      </c>
      <c r="FJ219" s="47" t="s">
        <v>93</v>
      </c>
      <c r="FK219" s="47" t="s">
        <v>93</v>
      </c>
      <c r="FL219" s="47" t="s">
        <v>103</v>
      </c>
      <c r="FM219" s="47" t="s">
        <v>103</v>
      </c>
      <c r="FN219" s="47" t="s">
        <v>103</v>
      </c>
      <c r="FO219" s="47" t="s">
        <v>103</v>
      </c>
      <c r="FP219" s="47" t="s">
        <v>103</v>
      </c>
      <c r="FQ219" s="47" t="s">
        <v>103</v>
      </c>
      <c r="FR219" s="47" t="s">
        <v>103</v>
      </c>
      <c r="FS219" s="47" t="s">
        <v>93</v>
      </c>
      <c r="FT219" s="47" t="s">
        <v>105</v>
      </c>
      <c r="FU219" s="47" t="s">
        <v>104</v>
      </c>
      <c r="FV219" s="42" t="s">
        <v>2627</v>
      </c>
      <c r="FW219" s="47" t="s">
        <v>91</v>
      </c>
      <c r="FX219" s="47" t="s">
        <v>91</v>
      </c>
      <c r="FY219" s="47" t="s">
        <v>142</v>
      </c>
      <c r="FZ219" s="42" t="s">
        <v>2765</v>
      </c>
      <c r="GA219" s="47" t="s">
        <v>170</v>
      </c>
      <c r="GB219" s="47" t="s">
        <v>91</v>
      </c>
      <c r="GC219" s="47" t="s">
        <v>93</v>
      </c>
      <c r="GD219" s="47" t="s">
        <v>93</v>
      </c>
      <c r="GE219" s="47" t="s">
        <v>93</v>
      </c>
      <c r="GF219" s="47" t="s">
        <v>93</v>
      </c>
      <c r="GG219" s="47" t="s">
        <v>93</v>
      </c>
      <c r="GH219" s="47" t="s">
        <v>93</v>
      </c>
      <c r="GI219" s="47" t="s">
        <v>93</v>
      </c>
      <c r="GJ219" s="47" t="s">
        <v>93</v>
      </c>
      <c r="GK219" s="47" t="s">
        <v>103</v>
      </c>
      <c r="GL219" s="47" t="s">
        <v>1338</v>
      </c>
      <c r="GM219" s="47" t="s">
        <v>93</v>
      </c>
      <c r="GN219" s="47" t="s">
        <v>1338</v>
      </c>
      <c r="GO219" s="47" t="s">
        <v>333</v>
      </c>
      <c r="GP219" s="47" t="s">
        <v>93</v>
      </c>
      <c r="GQ219" s="47" t="s">
        <v>67</v>
      </c>
      <c r="GR219" s="47" t="s">
        <v>93</v>
      </c>
      <c r="GS219" s="42" t="s">
        <v>228</v>
      </c>
      <c r="GT219" s="42" t="s">
        <v>1187</v>
      </c>
      <c r="GU219" s="47" t="s">
        <v>93</v>
      </c>
      <c r="GV219" s="47" t="s">
        <v>93</v>
      </c>
      <c r="GW219" s="42" t="s">
        <v>1136</v>
      </c>
      <c r="GX219" s="47" t="s">
        <v>462</v>
      </c>
      <c r="GY219" s="47" t="s">
        <v>462</v>
      </c>
      <c r="GZ219" s="47" t="s">
        <v>93</v>
      </c>
      <c r="HA219" s="47" t="s">
        <v>91</v>
      </c>
      <c r="HB219" s="47" t="s">
        <v>103</v>
      </c>
      <c r="HC219" s="42" t="s">
        <v>3022</v>
      </c>
      <c r="HD219" s="42" t="s">
        <v>3024</v>
      </c>
      <c r="HE219" s="42" t="s">
        <v>3022</v>
      </c>
      <c r="HF219" s="42" t="s">
        <v>3024</v>
      </c>
      <c r="HG219" s="42" t="s">
        <v>7825</v>
      </c>
      <c r="HH219" s="42" t="s">
        <v>7824</v>
      </c>
      <c r="HI219" s="47" t="s">
        <v>91</v>
      </c>
      <c r="HJ219" s="47" t="s">
        <v>103</v>
      </c>
      <c r="HK219" s="47" t="s">
        <v>91</v>
      </c>
      <c r="HL219" s="47" t="s">
        <v>98</v>
      </c>
      <c r="HM219" s="42" t="s">
        <v>3267</v>
      </c>
    </row>
    <row r="220" spans="1:221" ht="11.25" customHeight="1">
      <c r="A220" s="86" t="s">
        <v>435</v>
      </c>
      <c r="B220" s="86"/>
      <c r="C220" s="62" t="s">
        <v>5544</v>
      </c>
      <c r="D220" s="62" t="s">
        <v>5545</v>
      </c>
      <c r="E220" s="62" t="s">
        <v>6174</v>
      </c>
      <c r="F220" s="62" t="s">
        <v>6232</v>
      </c>
      <c r="G220" s="62" t="s">
        <v>6232</v>
      </c>
      <c r="H220" s="62" t="s">
        <v>5545</v>
      </c>
      <c r="I220" s="62" t="s">
        <v>6363</v>
      </c>
      <c r="J220" s="62"/>
      <c r="K220" s="62" t="s">
        <v>1607</v>
      </c>
      <c r="L220" s="62" t="s">
        <v>6363</v>
      </c>
      <c r="M220" s="62" t="s">
        <v>1607</v>
      </c>
      <c r="N220" s="62" t="s">
        <v>6363</v>
      </c>
      <c r="O220" s="62" t="s">
        <v>1607</v>
      </c>
      <c r="P220" s="63"/>
      <c r="Q220" s="63" t="s">
        <v>674</v>
      </c>
      <c r="R220" s="63"/>
      <c r="S220" s="63" t="s">
        <v>710</v>
      </c>
      <c r="T220" s="62" t="s">
        <v>4832</v>
      </c>
      <c r="U220" s="62" t="s">
        <v>4832</v>
      </c>
      <c r="V220" s="62" t="s">
        <v>4749</v>
      </c>
      <c r="W220" s="62" t="s">
        <v>4749</v>
      </c>
      <c r="X220" s="62" t="s">
        <v>4678</v>
      </c>
      <c r="Y220" s="62" t="s">
        <v>4678</v>
      </c>
      <c r="Z220" s="63" t="s">
        <v>1092</v>
      </c>
      <c r="AA220" s="63" t="s">
        <v>1736</v>
      </c>
      <c r="AB220" s="63" t="s">
        <v>1736</v>
      </c>
      <c r="AC220" s="63" t="s">
        <v>2310</v>
      </c>
      <c r="AD220" s="63" t="s">
        <v>2310</v>
      </c>
      <c r="AE220" s="63" t="s">
        <v>2310</v>
      </c>
      <c r="AF220" s="63"/>
      <c r="AG220" s="63"/>
      <c r="AH220" s="63"/>
      <c r="AI220" s="200"/>
      <c r="AJ220" s="63" t="s">
        <v>3907</v>
      </c>
      <c r="AK220" s="63" t="s">
        <v>3907</v>
      </c>
      <c r="AL220" s="62" t="s">
        <v>6232</v>
      </c>
      <c r="AM220" s="63" t="s">
        <v>5285</v>
      </c>
      <c r="AN220" s="63" t="s">
        <v>5825</v>
      </c>
      <c r="AO220" s="63" t="s">
        <v>6912</v>
      </c>
      <c r="AP220" s="63" t="s">
        <v>5285</v>
      </c>
      <c r="AQ220" s="63" t="s">
        <v>5418</v>
      </c>
      <c r="AR220" s="63" t="s">
        <v>7010</v>
      </c>
      <c r="AS220" s="63"/>
      <c r="AT220" s="63"/>
      <c r="AU220" s="63" t="s">
        <v>1500</v>
      </c>
      <c r="AV220" s="63" t="s">
        <v>1500</v>
      </c>
      <c r="AW220" s="63" t="s">
        <v>7081</v>
      </c>
      <c r="AX220" s="63" t="s">
        <v>7081</v>
      </c>
      <c r="AY220" s="63" t="s">
        <v>1238</v>
      </c>
      <c r="AZ220" s="63" t="s">
        <v>1238</v>
      </c>
      <c r="BA220" s="63" t="s">
        <v>1238</v>
      </c>
      <c r="BB220" s="63" t="s">
        <v>1238</v>
      </c>
      <c r="BC220" s="63" t="s">
        <v>1238</v>
      </c>
      <c r="BD220" s="63" t="s">
        <v>1238</v>
      </c>
      <c r="BE220" s="62"/>
      <c r="BF220" s="62"/>
      <c r="BG220" s="63" t="s">
        <v>4269</v>
      </c>
      <c r="BH220" s="62"/>
      <c r="BI220" s="62" t="s">
        <v>781</v>
      </c>
      <c r="BJ220" s="62" t="s">
        <v>781</v>
      </c>
      <c r="BK220" s="62" t="s">
        <v>4269</v>
      </c>
      <c r="BL220" s="63" t="s">
        <v>4269</v>
      </c>
      <c r="BM220" s="63" t="s">
        <v>4269</v>
      </c>
      <c r="BN220" s="62"/>
      <c r="BO220" s="63" t="s">
        <v>4269</v>
      </c>
      <c r="BP220" s="62" t="s">
        <v>832</v>
      </c>
      <c r="BQ220" s="62" t="s">
        <v>832</v>
      </c>
      <c r="BR220" s="62" t="s">
        <v>4269</v>
      </c>
      <c r="BS220" s="63" t="s">
        <v>4269</v>
      </c>
      <c r="BT220" s="62" t="s">
        <v>888</v>
      </c>
      <c r="BU220" s="62" t="s">
        <v>888</v>
      </c>
      <c r="BV220" s="62" t="s">
        <v>4269</v>
      </c>
      <c r="BW220" s="63" t="s">
        <v>4269</v>
      </c>
      <c r="BX220" s="63" t="s">
        <v>7255</v>
      </c>
      <c r="BY220" s="63" t="s">
        <v>4025</v>
      </c>
      <c r="BZ220" s="63" t="s">
        <v>4025</v>
      </c>
      <c r="CA220" s="63" t="s">
        <v>7255</v>
      </c>
      <c r="CB220" s="63" t="s">
        <v>4025</v>
      </c>
      <c r="CC220" s="63" t="s">
        <v>7353</v>
      </c>
      <c r="CD220" s="63" t="s">
        <v>4113</v>
      </c>
      <c r="CE220" s="62"/>
      <c r="CF220" s="64" t="s">
        <v>5103</v>
      </c>
      <c r="CG220" s="64" t="s">
        <v>5103</v>
      </c>
      <c r="CH220" s="64"/>
      <c r="CI220" s="64"/>
      <c r="CJ220" s="64"/>
      <c r="CK220" s="64" t="s">
        <v>4993</v>
      </c>
      <c r="CL220" s="64" t="s">
        <v>4993</v>
      </c>
      <c r="CM220" s="64" t="s">
        <v>4993</v>
      </c>
      <c r="CN220" s="63" t="s">
        <v>8024</v>
      </c>
      <c r="CO220" s="63" t="s">
        <v>8024</v>
      </c>
      <c r="CP220" s="64" t="s">
        <v>1562</v>
      </c>
      <c r="CQ220" s="64" t="s">
        <v>1562</v>
      </c>
      <c r="CR220" s="64" t="s">
        <v>1562</v>
      </c>
      <c r="CS220" s="64"/>
      <c r="CT220" s="64" t="s">
        <v>943</v>
      </c>
      <c r="CU220" s="64" t="s">
        <v>943</v>
      </c>
      <c r="CV220" s="64" t="s">
        <v>3820</v>
      </c>
      <c r="CW220" s="65"/>
      <c r="CX220" s="64" t="s">
        <v>943</v>
      </c>
      <c r="CY220" s="64" t="s">
        <v>943</v>
      </c>
      <c r="CZ220" s="64" t="s">
        <v>3820</v>
      </c>
      <c r="DA220" s="62" t="s">
        <v>1424</v>
      </c>
      <c r="DB220" s="62"/>
      <c r="DC220" s="62" t="s">
        <v>1424</v>
      </c>
      <c r="DD220" s="62"/>
      <c r="DE220" s="62" t="s">
        <v>1465</v>
      </c>
      <c r="DF220" s="62" t="s">
        <v>1465</v>
      </c>
      <c r="DG220" s="62" t="s">
        <v>1476</v>
      </c>
      <c r="DH220" s="62" t="s">
        <v>1476</v>
      </c>
      <c r="DI220" s="62" t="s">
        <v>1763</v>
      </c>
      <c r="DJ220" s="62" t="s">
        <v>1763</v>
      </c>
      <c r="DK220" s="62" t="s">
        <v>1763</v>
      </c>
      <c r="DL220" s="62" t="s">
        <v>3507</v>
      </c>
      <c r="DM220" s="62" t="s">
        <v>2180</v>
      </c>
      <c r="DN220" s="62" t="s">
        <v>3543</v>
      </c>
      <c r="DO220" s="62" t="s">
        <v>3750</v>
      </c>
      <c r="DP220" s="62" t="s">
        <v>3750</v>
      </c>
      <c r="DQ220" s="62" t="s">
        <v>3137</v>
      </c>
      <c r="DR220" s="62"/>
      <c r="DS220" s="62"/>
      <c r="DT220" s="62"/>
      <c r="DU220" s="62"/>
      <c r="DV220" s="62" t="s">
        <v>991</v>
      </c>
      <c r="DW220" s="62" t="s">
        <v>991</v>
      </c>
      <c r="DX220" s="62" t="s">
        <v>991</v>
      </c>
      <c r="DY220" s="62" t="s">
        <v>991</v>
      </c>
      <c r="DZ220" s="62" t="s">
        <v>991</v>
      </c>
      <c r="EA220" s="62" t="s">
        <v>991</v>
      </c>
      <c r="EB220" s="62" t="s">
        <v>991</v>
      </c>
      <c r="EC220" s="62" t="s">
        <v>991</v>
      </c>
      <c r="ED220" s="62" t="s">
        <v>991</v>
      </c>
      <c r="EE220" s="62" t="s">
        <v>991</v>
      </c>
      <c r="EF220" s="62" t="s">
        <v>991</v>
      </c>
      <c r="EG220" s="62" t="s">
        <v>991</v>
      </c>
      <c r="EH220" s="62" t="s">
        <v>6059</v>
      </c>
      <c r="EI220" s="62" t="s">
        <v>6059</v>
      </c>
      <c r="EJ220" s="62" t="s">
        <v>6059</v>
      </c>
      <c r="EK220" s="62" t="s">
        <v>6059</v>
      </c>
      <c r="EL220" s="62" t="s">
        <v>6059</v>
      </c>
      <c r="EM220" s="62" t="s">
        <v>6059</v>
      </c>
      <c r="EN220" s="62" t="s">
        <v>6059</v>
      </c>
      <c r="EO220" s="62" t="s">
        <v>6059</v>
      </c>
      <c r="EP220" s="66" t="s">
        <v>8168</v>
      </c>
      <c r="EQ220" s="66"/>
      <c r="ER220" s="66" t="s">
        <v>8168</v>
      </c>
      <c r="ES220" s="66"/>
      <c r="ET220" s="66" t="s">
        <v>3382</v>
      </c>
      <c r="EU220" s="66" t="s">
        <v>3382</v>
      </c>
      <c r="EV220" s="66" t="s">
        <v>4378</v>
      </c>
      <c r="EW220" s="66" t="s">
        <v>4378</v>
      </c>
      <c r="EX220" s="66" t="s">
        <v>4378</v>
      </c>
      <c r="EY220" s="66" t="s">
        <v>4378</v>
      </c>
      <c r="EZ220" s="62" t="s">
        <v>586</v>
      </c>
      <c r="FA220" s="62" t="s">
        <v>586</v>
      </c>
      <c r="FB220" s="62" t="s">
        <v>3724</v>
      </c>
      <c r="FC220" s="62" t="s">
        <v>3692</v>
      </c>
      <c r="FD220" s="66" t="s">
        <v>2444</v>
      </c>
      <c r="FE220" s="66" t="s">
        <v>2444</v>
      </c>
      <c r="FF220" s="66" t="s">
        <v>2444</v>
      </c>
      <c r="FG220" s="63" t="s">
        <v>3588</v>
      </c>
      <c r="FH220" s="62"/>
      <c r="FI220" s="63" t="s">
        <v>3588</v>
      </c>
      <c r="FJ220" s="62" t="s">
        <v>438</v>
      </c>
      <c r="FK220" s="62" t="s">
        <v>479</v>
      </c>
      <c r="FL220" s="63"/>
      <c r="FM220" s="200" t="s">
        <v>2503</v>
      </c>
      <c r="FN220" s="63" t="s">
        <v>2502</v>
      </c>
      <c r="FO220" s="63" t="s">
        <v>7762</v>
      </c>
      <c r="FP220" s="63" t="s">
        <v>2502</v>
      </c>
      <c r="FQ220" s="63" t="s">
        <v>7762</v>
      </c>
      <c r="FR220" s="63" t="s">
        <v>2502</v>
      </c>
      <c r="FS220" s="63" t="s">
        <v>3982</v>
      </c>
      <c r="FT220" s="63" t="s">
        <v>2626</v>
      </c>
      <c r="FU220" s="63" t="s">
        <v>2636</v>
      </c>
      <c r="FV220" s="63" t="s">
        <v>2626</v>
      </c>
      <c r="FW220" s="62"/>
      <c r="FX220" s="62" t="s">
        <v>1537</v>
      </c>
      <c r="FY220" s="62" t="s">
        <v>1501</v>
      </c>
      <c r="FZ220" s="62" t="s">
        <v>2764</v>
      </c>
      <c r="GA220" s="62" t="s">
        <v>1308</v>
      </c>
      <c r="GB220" s="62" t="s">
        <v>1052</v>
      </c>
      <c r="GC220" s="62" t="s">
        <v>1095</v>
      </c>
      <c r="GD220" s="62" t="s">
        <v>2850</v>
      </c>
      <c r="GE220" s="62" t="s">
        <v>2850</v>
      </c>
      <c r="GF220" s="62" t="s">
        <v>2850</v>
      </c>
      <c r="GG220" s="62" t="s">
        <v>2850</v>
      </c>
      <c r="GH220" s="62" t="s">
        <v>5190</v>
      </c>
      <c r="GI220" s="62" t="s">
        <v>5221</v>
      </c>
      <c r="GJ220" s="62"/>
      <c r="GK220" s="62"/>
      <c r="GL220" s="62" t="s">
        <v>1337</v>
      </c>
      <c r="GM220" s="62" t="s">
        <v>1337</v>
      </c>
      <c r="GN220" s="62" t="s">
        <v>1337</v>
      </c>
      <c r="GO220" s="62"/>
      <c r="GP220" s="62" t="s">
        <v>4500</v>
      </c>
      <c r="GQ220" s="62" t="s">
        <v>1284</v>
      </c>
      <c r="GR220" s="62"/>
      <c r="GS220" s="62"/>
      <c r="GT220" s="62" t="s">
        <v>1188</v>
      </c>
      <c r="GU220" s="62" t="s">
        <v>1135</v>
      </c>
      <c r="GV220" s="62" t="s">
        <v>1135</v>
      </c>
      <c r="GW220" s="62" t="s">
        <v>1135</v>
      </c>
      <c r="GX220" s="62" t="s">
        <v>3430</v>
      </c>
      <c r="GY220" s="62" t="s">
        <v>3430</v>
      </c>
      <c r="GZ220" s="62" t="s">
        <v>5649</v>
      </c>
      <c r="HA220" s="67"/>
      <c r="HB220" s="67"/>
      <c r="HC220" s="62" t="s">
        <v>1135</v>
      </c>
      <c r="HD220" s="62" t="s">
        <v>3023</v>
      </c>
      <c r="HE220" s="62" t="s">
        <v>1135</v>
      </c>
      <c r="HF220" s="62" t="s">
        <v>3023</v>
      </c>
      <c r="HG220" s="62" t="s">
        <v>5925</v>
      </c>
      <c r="HH220" s="62" t="s">
        <v>5976</v>
      </c>
      <c r="HI220" s="62" t="s">
        <v>1389</v>
      </c>
      <c r="HJ220" s="62" t="s">
        <v>1389</v>
      </c>
      <c r="HK220" s="62" t="s">
        <v>510</v>
      </c>
      <c r="HL220" s="66" t="s">
        <v>1592</v>
      </c>
      <c r="HM220" s="62" t="s">
        <v>3265</v>
      </c>
    </row>
    <row r="221" spans="1:221" ht="22.5" customHeight="1">
      <c r="A221" s="44" t="s">
        <v>46</v>
      </c>
      <c r="B221" s="44"/>
      <c r="C221" s="42" t="s">
        <v>25</v>
      </c>
      <c r="D221" s="42" t="s">
        <v>79</v>
      </c>
      <c r="E221" s="42" t="s">
        <v>25</v>
      </c>
      <c r="F221" s="42" t="s">
        <v>6280</v>
      </c>
      <c r="G221" s="42" t="s">
        <v>6235</v>
      </c>
      <c r="H221" s="42" t="s">
        <v>79</v>
      </c>
      <c r="I221" s="42" t="s">
        <v>25</v>
      </c>
      <c r="J221" s="47" t="s">
        <v>25</v>
      </c>
      <c r="K221" s="42" t="s">
        <v>1645</v>
      </c>
      <c r="L221" s="42" t="s">
        <v>6382</v>
      </c>
      <c r="M221" s="42" t="s">
        <v>1645</v>
      </c>
      <c r="N221" s="42" t="s">
        <v>6364</v>
      </c>
      <c r="O221" s="42" t="s">
        <v>1645</v>
      </c>
      <c r="P221" s="47" t="s">
        <v>25</v>
      </c>
      <c r="Q221" s="47" t="s">
        <v>25</v>
      </c>
      <c r="R221" s="42" t="s">
        <v>79</v>
      </c>
      <c r="S221" s="42" t="s">
        <v>79</v>
      </c>
      <c r="T221" s="42" t="s">
        <v>25</v>
      </c>
      <c r="U221" s="42" t="s">
        <v>25</v>
      </c>
      <c r="V221" s="42" t="s">
        <v>5441</v>
      </c>
      <c r="W221" s="42" t="s">
        <v>5441</v>
      </c>
      <c r="X221" s="42" t="s">
        <v>4811</v>
      </c>
      <c r="Y221" s="42" t="s">
        <v>4811</v>
      </c>
      <c r="Z221" s="42" t="s">
        <v>25</v>
      </c>
      <c r="AA221" s="42" t="s">
        <v>1777</v>
      </c>
      <c r="AB221" s="42" t="s">
        <v>1778</v>
      </c>
      <c r="AC221" s="42" t="s">
        <v>25</v>
      </c>
      <c r="AD221" s="42" t="s">
        <v>79</v>
      </c>
      <c r="AE221" s="42" t="s">
        <v>177</v>
      </c>
      <c r="AF221" s="49" t="s">
        <v>25</v>
      </c>
      <c r="AG221" s="47" t="s">
        <v>177</v>
      </c>
      <c r="AH221" s="47" t="s">
        <v>151</v>
      </c>
      <c r="AI221" s="42" t="s">
        <v>177</v>
      </c>
      <c r="AJ221" s="42" t="s">
        <v>6829</v>
      </c>
      <c r="AK221" s="42" t="s">
        <v>3949</v>
      </c>
      <c r="AL221" s="42" t="s">
        <v>6280</v>
      </c>
      <c r="AM221" s="42" t="s">
        <v>84</v>
      </c>
      <c r="AN221" s="42" t="s">
        <v>5828</v>
      </c>
      <c r="AO221" s="42" t="s">
        <v>6914</v>
      </c>
      <c r="AP221" s="42" t="s">
        <v>84</v>
      </c>
      <c r="AQ221" s="42" t="s">
        <v>5419</v>
      </c>
      <c r="AR221" s="42" t="s">
        <v>7012</v>
      </c>
      <c r="AS221" s="42" t="s">
        <v>7387</v>
      </c>
      <c r="AT221" s="42" t="s">
        <v>25</v>
      </c>
      <c r="AU221" s="47" t="s">
        <v>25</v>
      </c>
      <c r="AV221" s="47" t="s">
        <v>25</v>
      </c>
      <c r="AW221" s="47" t="s">
        <v>177</v>
      </c>
      <c r="AX221" s="47" t="s">
        <v>177</v>
      </c>
      <c r="AY221" s="47" t="s">
        <v>1240</v>
      </c>
      <c r="AZ221" s="47" t="s">
        <v>1240</v>
      </c>
      <c r="BA221" s="47" t="s">
        <v>1240</v>
      </c>
      <c r="BB221" s="47" t="s">
        <v>1240</v>
      </c>
      <c r="BC221" s="47" t="s">
        <v>1240</v>
      </c>
      <c r="BD221" s="47" t="s">
        <v>1240</v>
      </c>
      <c r="BE221" s="47" t="s">
        <v>79</v>
      </c>
      <c r="BF221" s="47" t="s">
        <v>79</v>
      </c>
      <c r="BG221" s="42" t="s">
        <v>7177</v>
      </c>
      <c r="BH221" s="47" t="s">
        <v>79</v>
      </c>
      <c r="BI221" s="47" t="s">
        <v>79</v>
      </c>
      <c r="BJ221" s="47" t="s">
        <v>79</v>
      </c>
      <c r="BK221" s="47" t="s">
        <v>79</v>
      </c>
      <c r="BL221" s="47" t="s">
        <v>79</v>
      </c>
      <c r="BM221" s="42" t="s">
        <v>7159</v>
      </c>
      <c r="BN221" s="47" t="s">
        <v>79</v>
      </c>
      <c r="BO221" s="42" t="s">
        <v>7127</v>
      </c>
      <c r="BP221" s="47" t="s">
        <v>79</v>
      </c>
      <c r="BQ221" s="47" t="s">
        <v>79</v>
      </c>
      <c r="BR221" s="47" t="s">
        <v>512</v>
      </c>
      <c r="BS221" s="47" t="s">
        <v>512</v>
      </c>
      <c r="BT221" s="47" t="s">
        <v>884</v>
      </c>
      <c r="BU221" s="47" t="s">
        <v>884</v>
      </c>
      <c r="BV221" s="42" t="s">
        <v>4262</v>
      </c>
      <c r="BW221" s="42" t="s">
        <v>4262</v>
      </c>
      <c r="BX221" s="42" t="s">
        <v>7316</v>
      </c>
      <c r="BY221" s="42" t="s">
        <v>5379</v>
      </c>
      <c r="BZ221" s="42" t="s">
        <v>512</v>
      </c>
      <c r="CA221" s="42" t="s">
        <v>7315</v>
      </c>
      <c r="CB221" s="42" t="s">
        <v>296</v>
      </c>
      <c r="CC221" s="42" t="s">
        <v>25</v>
      </c>
      <c r="CD221" s="42" t="s">
        <v>25</v>
      </c>
      <c r="CE221" s="42" t="s">
        <v>25</v>
      </c>
      <c r="CF221" s="29" t="s">
        <v>151</v>
      </c>
      <c r="CG221" s="29" t="s">
        <v>151</v>
      </c>
      <c r="CH221" s="29" t="s">
        <v>151</v>
      </c>
      <c r="CI221" s="29" t="s">
        <v>151</v>
      </c>
      <c r="CJ221" s="29" t="s">
        <v>65</v>
      </c>
      <c r="CK221" s="29" t="s">
        <v>151</v>
      </c>
      <c r="CL221" s="29" t="s">
        <v>151</v>
      </c>
      <c r="CM221" s="29" t="s">
        <v>151</v>
      </c>
      <c r="CN221" s="42" t="s">
        <v>512</v>
      </c>
      <c r="CO221" s="42" t="s">
        <v>512</v>
      </c>
      <c r="CP221" s="29" t="s">
        <v>1550</v>
      </c>
      <c r="CQ221" s="29" t="s">
        <v>1550</v>
      </c>
      <c r="CR221" s="29" t="s">
        <v>1550</v>
      </c>
      <c r="CS221" s="29" t="s">
        <v>25</v>
      </c>
      <c r="CT221" s="29" t="s">
        <v>25</v>
      </c>
      <c r="CU221" s="29" t="s">
        <v>25</v>
      </c>
      <c r="CV221" s="29" t="s">
        <v>25</v>
      </c>
      <c r="CW221" s="48" t="s">
        <v>25</v>
      </c>
      <c r="CX221" s="29" t="s">
        <v>25</v>
      </c>
      <c r="CY221" s="29" t="s">
        <v>25</v>
      </c>
      <c r="CZ221" s="29" t="s">
        <v>79</v>
      </c>
      <c r="DA221" s="47" t="s">
        <v>25</v>
      </c>
      <c r="DB221" s="47" t="s">
        <v>25</v>
      </c>
      <c r="DC221" s="47" t="s">
        <v>25</v>
      </c>
      <c r="DD221" s="42" t="s">
        <v>106</v>
      </c>
      <c r="DE221" s="42" t="s">
        <v>1462</v>
      </c>
      <c r="DF221" s="42" t="s">
        <v>1462</v>
      </c>
      <c r="DG221" s="42" t="s">
        <v>1462</v>
      </c>
      <c r="DH221" s="42" t="s">
        <v>1462</v>
      </c>
      <c r="DI221" s="42" t="s">
        <v>25</v>
      </c>
      <c r="DJ221" s="42" t="s">
        <v>1691</v>
      </c>
      <c r="DK221" s="42" t="s">
        <v>151</v>
      </c>
      <c r="DL221" s="42" t="s">
        <v>151</v>
      </c>
      <c r="DM221" s="42" t="s">
        <v>296</v>
      </c>
      <c r="DN221" s="42" t="s">
        <v>296</v>
      </c>
      <c r="DO221" s="42" t="s">
        <v>25</v>
      </c>
      <c r="DP221" s="42" t="s">
        <v>3751</v>
      </c>
      <c r="DQ221" s="47" t="s">
        <v>25</v>
      </c>
      <c r="DR221" s="47" t="s">
        <v>151</v>
      </c>
      <c r="DS221" s="42" t="s">
        <v>65</v>
      </c>
      <c r="DT221" s="47" t="s">
        <v>296</v>
      </c>
      <c r="DU221" s="47" t="s">
        <v>296</v>
      </c>
      <c r="DV221" s="47" t="s">
        <v>296</v>
      </c>
      <c r="DW221" s="47" t="s">
        <v>296</v>
      </c>
      <c r="DX221" s="47" t="s">
        <v>296</v>
      </c>
      <c r="DY221" s="47" t="s">
        <v>296</v>
      </c>
      <c r="DZ221" s="47" t="s">
        <v>296</v>
      </c>
      <c r="EA221" s="47" t="s">
        <v>296</v>
      </c>
      <c r="EB221" s="47" t="s">
        <v>296</v>
      </c>
      <c r="EC221" s="47" t="s">
        <v>296</v>
      </c>
      <c r="ED221" s="47" t="s">
        <v>296</v>
      </c>
      <c r="EE221" s="47" t="s">
        <v>296</v>
      </c>
      <c r="EF221" s="47" t="s">
        <v>296</v>
      </c>
      <c r="EG221" s="47" t="s">
        <v>296</v>
      </c>
      <c r="EH221" s="42" t="s">
        <v>6057</v>
      </c>
      <c r="EI221" s="42" t="s">
        <v>6057</v>
      </c>
      <c r="EJ221" s="42" t="s">
        <v>6057</v>
      </c>
      <c r="EK221" s="42" t="s">
        <v>6057</v>
      </c>
      <c r="EL221" s="42" t="s">
        <v>6057</v>
      </c>
      <c r="EM221" s="42" t="s">
        <v>6057</v>
      </c>
      <c r="EN221" s="42" t="s">
        <v>6057</v>
      </c>
      <c r="EO221" s="42" t="s">
        <v>6057</v>
      </c>
      <c r="EP221" s="42" t="s">
        <v>25</v>
      </c>
      <c r="EQ221" s="42" t="s">
        <v>25</v>
      </c>
      <c r="ER221" s="42" t="s">
        <v>25</v>
      </c>
      <c r="ES221" s="42" t="s">
        <v>25</v>
      </c>
      <c r="ET221" s="42" t="s">
        <v>25</v>
      </c>
      <c r="EU221" s="42" t="s">
        <v>25</v>
      </c>
      <c r="EV221" s="42" t="s">
        <v>25</v>
      </c>
      <c r="EW221" s="42" t="s">
        <v>25</v>
      </c>
      <c r="EX221" s="42" t="s">
        <v>25</v>
      </c>
      <c r="EY221" s="42" t="s">
        <v>25</v>
      </c>
      <c r="EZ221" s="47" t="s">
        <v>151</v>
      </c>
      <c r="FA221" s="47" t="s">
        <v>25</v>
      </c>
      <c r="FB221" s="47" t="s">
        <v>296</v>
      </c>
      <c r="FC221" s="47" t="s">
        <v>25</v>
      </c>
      <c r="FD221" s="42" t="s">
        <v>2438</v>
      </c>
      <c r="FE221" s="42" t="s">
        <v>2438</v>
      </c>
      <c r="FF221" s="42" t="s">
        <v>4436</v>
      </c>
      <c r="FG221" s="42" t="s">
        <v>25</v>
      </c>
      <c r="FH221" s="42" t="s">
        <v>25</v>
      </c>
      <c r="FI221" s="42" t="s">
        <v>25</v>
      </c>
      <c r="FJ221" s="42" t="s">
        <v>25</v>
      </c>
      <c r="FK221" s="42" t="s">
        <v>25</v>
      </c>
      <c r="FL221" s="42" t="s">
        <v>58</v>
      </c>
      <c r="FM221" s="42" t="s">
        <v>58</v>
      </c>
      <c r="FN221" s="42" t="s">
        <v>151</v>
      </c>
      <c r="FO221" s="42" t="s">
        <v>79</v>
      </c>
      <c r="FP221" s="42" t="s">
        <v>151</v>
      </c>
      <c r="FQ221" s="42" t="s">
        <v>79</v>
      </c>
      <c r="FR221" s="42" t="s">
        <v>151</v>
      </c>
      <c r="FS221" s="42" t="s">
        <v>25</v>
      </c>
      <c r="FT221" s="42" t="s">
        <v>5753</v>
      </c>
      <c r="FU221" s="42" t="s">
        <v>79</v>
      </c>
      <c r="FV221" s="42" t="s">
        <v>2643</v>
      </c>
      <c r="FW221" s="47" t="s">
        <v>25</v>
      </c>
      <c r="FX221" s="42" t="s">
        <v>25</v>
      </c>
      <c r="FY221" s="42" t="s">
        <v>273</v>
      </c>
      <c r="FZ221" s="42" t="s">
        <v>2760</v>
      </c>
      <c r="GA221" s="42" t="s">
        <v>25</v>
      </c>
      <c r="GB221" s="47" t="s">
        <v>177</v>
      </c>
      <c r="GC221" s="47" t="s">
        <v>25</v>
      </c>
      <c r="GD221" s="42" t="s">
        <v>25</v>
      </c>
      <c r="GE221" s="42" t="s">
        <v>25</v>
      </c>
      <c r="GF221" s="42" t="s">
        <v>25</v>
      </c>
      <c r="GG221" s="42" t="s">
        <v>25</v>
      </c>
      <c r="GH221" s="42" t="s">
        <v>25</v>
      </c>
      <c r="GI221" s="42" t="s">
        <v>25</v>
      </c>
      <c r="GJ221" s="47" t="s">
        <v>25</v>
      </c>
      <c r="GK221" s="47" t="s">
        <v>177</v>
      </c>
      <c r="GL221" s="47" t="s">
        <v>296</v>
      </c>
      <c r="GM221" s="47" t="s">
        <v>25</v>
      </c>
      <c r="GN221" s="47" t="s">
        <v>296</v>
      </c>
      <c r="GO221" s="47" t="s">
        <v>25</v>
      </c>
      <c r="GP221" s="47" t="s">
        <v>177</v>
      </c>
      <c r="GQ221" s="47" t="s">
        <v>177</v>
      </c>
      <c r="GR221" s="47" t="s">
        <v>79</v>
      </c>
      <c r="GS221" s="47" t="s">
        <v>177</v>
      </c>
      <c r="GT221" s="42" t="s">
        <v>1190</v>
      </c>
      <c r="GU221" s="47" t="s">
        <v>79</v>
      </c>
      <c r="GV221" s="47" t="s">
        <v>177</v>
      </c>
      <c r="GW221" s="42" t="s">
        <v>1190</v>
      </c>
      <c r="GX221" s="47" t="s">
        <v>79</v>
      </c>
      <c r="GY221" s="47" t="s">
        <v>512</v>
      </c>
      <c r="GZ221" s="47" t="s">
        <v>93</v>
      </c>
      <c r="HA221" s="42" t="s">
        <v>47</v>
      </c>
      <c r="HB221" s="42" t="s">
        <v>47</v>
      </c>
      <c r="HC221" s="42" t="s">
        <v>423</v>
      </c>
      <c r="HD221" s="42" t="s">
        <v>423</v>
      </c>
      <c r="HE221" s="42" t="s">
        <v>1190</v>
      </c>
      <c r="HF221" s="42" t="s">
        <v>1190</v>
      </c>
      <c r="HG221" s="42" t="s">
        <v>7826</v>
      </c>
      <c r="HH221" s="42" t="s">
        <v>7826</v>
      </c>
      <c r="HI221" s="47" t="s">
        <v>25</v>
      </c>
      <c r="HJ221" s="47" t="s">
        <v>177</v>
      </c>
      <c r="HK221" s="47" t="s">
        <v>512</v>
      </c>
      <c r="HL221" s="42" t="s">
        <v>1586</v>
      </c>
      <c r="HM221" s="42" t="s">
        <v>3268</v>
      </c>
    </row>
    <row r="222" spans="1:221" ht="11.25" customHeight="1">
      <c r="A222" s="86" t="s">
        <v>435</v>
      </c>
      <c r="B222" s="86"/>
      <c r="C222" s="63" t="s">
        <v>25</v>
      </c>
      <c r="D222" s="62" t="s">
        <v>5546</v>
      </c>
      <c r="E222" s="63" t="s">
        <v>25</v>
      </c>
      <c r="F222" s="62" t="s">
        <v>6233</v>
      </c>
      <c r="G222" s="62" t="s">
        <v>6233</v>
      </c>
      <c r="H222" s="62" t="s">
        <v>5546</v>
      </c>
      <c r="I222" s="62" t="s">
        <v>25</v>
      </c>
      <c r="J222" s="62"/>
      <c r="K222" s="62" t="s">
        <v>1646</v>
      </c>
      <c r="L222" s="62" t="s">
        <v>6383</v>
      </c>
      <c r="M222" s="62" t="s">
        <v>1646</v>
      </c>
      <c r="N222" s="62" t="s">
        <v>6365</v>
      </c>
      <c r="O222" s="62" t="s">
        <v>1646</v>
      </c>
      <c r="P222" s="63"/>
      <c r="Q222" s="63" t="s">
        <v>25</v>
      </c>
      <c r="R222" s="63"/>
      <c r="S222" s="63" t="s">
        <v>706</v>
      </c>
      <c r="T222" s="62" t="s">
        <v>4721</v>
      </c>
      <c r="U222" s="62" t="s">
        <v>25</v>
      </c>
      <c r="V222" s="62" t="s">
        <v>4750</v>
      </c>
      <c r="W222" s="62" t="s">
        <v>4750</v>
      </c>
      <c r="X222" s="62" t="s">
        <v>4670</v>
      </c>
      <c r="Y222" s="62" t="s">
        <v>4670</v>
      </c>
      <c r="Z222" s="63" t="s">
        <v>25</v>
      </c>
      <c r="AA222" s="63" t="s">
        <v>1092</v>
      </c>
      <c r="AB222" s="63" t="s">
        <v>1092</v>
      </c>
      <c r="AC222" s="63" t="s">
        <v>2306</v>
      </c>
      <c r="AD222" s="63" t="s">
        <v>2306</v>
      </c>
      <c r="AE222" s="63" t="s">
        <v>2306</v>
      </c>
      <c r="AF222" s="63"/>
      <c r="AG222" s="63"/>
      <c r="AH222" s="63"/>
      <c r="AI222" s="200"/>
      <c r="AJ222" s="63" t="s">
        <v>3909</v>
      </c>
      <c r="AK222" s="63" t="s">
        <v>3909</v>
      </c>
      <c r="AL222" s="62" t="s">
        <v>6233</v>
      </c>
      <c r="AM222" s="112" t="s">
        <v>5280</v>
      </c>
      <c r="AN222" s="63" t="s">
        <v>5825</v>
      </c>
      <c r="AO222" s="63" t="s">
        <v>6913</v>
      </c>
      <c r="AP222" s="112" t="s">
        <v>5280</v>
      </c>
      <c r="AQ222" s="112" t="s">
        <v>1115</v>
      </c>
      <c r="AR222" s="63" t="s">
        <v>7011</v>
      </c>
      <c r="AS222" s="63"/>
      <c r="AT222" s="63"/>
      <c r="AU222" s="112" t="s">
        <v>25</v>
      </c>
      <c r="AV222" s="112" t="s">
        <v>25</v>
      </c>
      <c r="AW222" s="63" t="s">
        <v>5148</v>
      </c>
      <c r="AX222" s="63" t="s">
        <v>5148</v>
      </c>
      <c r="AY222" s="63" t="s">
        <v>1241</v>
      </c>
      <c r="AZ222" s="63" t="s">
        <v>1241</v>
      </c>
      <c r="BA222" s="63" t="s">
        <v>1241</v>
      </c>
      <c r="BB222" s="63" t="s">
        <v>1241</v>
      </c>
      <c r="BC222" s="63" t="s">
        <v>1241</v>
      </c>
      <c r="BD222" s="63" t="s">
        <v>1241</v>
      </c>
      <c r="BE222" s="62"/>
      <c r="BF222" s="62" t="s">
        <v>755</v>
      </c>
      <c r="BG222" s="63" t="s">
        <v>4328</v>
      </c>
      <c r="BH222" s="62"/>
      <c r="BI222" s="62" t="s">
        <v>777</v>
      </c>
      <c r="BJ222" s="62" t="s">
        <v>777</v>
      </c>
      <c r="BK222" s="62" t="s">
        <v>4328</v>
      </c>
      <c r="BL222" s="63" t="s">
        <v>4328</v>
      </c>
      <c r="BM222" s="63" t="s">
        <v>4328</v>
      </c>
      <c r="BN222" s="62"/>
      <c r="BO222" s="63" t="s">
        <v>4328</v>
      </c>
      <c r="BP222" s="62" t="s">
        <v>827</v>
      </c>
      <c r="BQ222" s="62" t="s">
        <v>827</v>
      </c>
      <c r="BR222" s="62" t="s">
        <v>4328</v>
      </c>
      <c r="BS222" s="63" t="s">
        <v>4328</v>
      </c>
      <c r="BT222" s="62" t="s">
        <v>883</v>
      </c>
      <c r="BU222" s="62" t="s">
        <v>883</v>
      </c>
      <c r="BV222" s="62" t="s">
        <v>4261</v>
      </c>
      <c r="BW222" s="63" t="s">
        <v>4261</v>
      </c>
      <c r="BX222" s="63" t="s">
        <v>7256</v>
      </c>
      <c r="BY222" s="63" t="s">
        <v>5374</v>
      </c>
      <c r="BZ222" s="63" t="s">
        <v>4022</v>
      </c>
      <c r="CA222" s="63" t="s">
        <v>7256</v>
      </c>
      <c r="CB222" s="63" t="s">
        <v>4022</v>
      </c>
      <c r="CC222" s="63" t="s">
        <v>25</v>
      </c>
      <c r="CD222" s="62" t="s">
        <v>25</v>
      </c>
      <c r="CE222" s="62"/>
      <c r="CF222" s="64" t="s">
        <v>5104</v>
      </c>
      <c r="CG222" s="64" t="s">
        <v>5104</v>
      </c>
      <c r="CH222" s="64"/>
      <c r="CI222" s="64"/>
      <c r="CJ222" s="64"/>
      <c r="CK222" s="64" t="s">
        <v>4994</v>
      </c>
      <c r="CL222" s="64" t="s">
        <v>4994</v>
      </c>
      <c r="CM222" s="64" t="s">
        <v>4994</v>
      </c>
      <c r="CN222" s="63" t="s">
        <v>8033</v>
      </c>
      <c r="CO222" s="63" t="s">
        <v>8033</v>
      </c>
      <c r="CP222" s="64" t="s">
        <v>1577</v>
      </c>
      <c r="CQ222" s="64" t="s">
        <v>1577</v>
      </c>
      <c r="CR222" s="64" t="s">
        <v>4426</v>
      </c>
      <c r="CS222" s="64"/>
      <c r="CT222" s="64" t="s">
        <v>25</v>
      </c>
      <c r="CU222" s="64" t="s">
        <v>25</v>
      </c>
      <c r="CV222" s="64" t="s">
        <v>25</v>
      </c>
      <c r="CW222" s="65"/>
      <c r="CX222" s="64" t="s">
        <v>25</v>
      </c>
      <c r="CY222" s="64" t="s">
        <v>25</v>
      </c>
      <c r="CZ222" s="64" t="s">
        <v>3823</v>
      </c>
      <c r="DA222" s="62" t="s">
        <v>25</v>
      </c>
      <c r="DB222" s="62"/>
      <c r="DC222" s="62" t="s">
        <v>25</v>
      </c>
      <c r="DD222" s="62"/>
      <c r="DE222" s="62" t="s">
        <v>1461</v>
      </c>
      <c r="DF222" s="62" t="s">
        <v>1461</v>
      </c>
      <c r="DG222" s="62" t="s">
        <v>1461</v>
      </c>
      <c r="DH222" s="62" t="s">
        <v>1461</v>
      </c>
      <c r="DI222" s="62" t="s">
        <v>25</v>
      </c>
      <c r="DJ222" s="62" t="s">
        <v>1810</v>
      </c>
      <c r="DK222" s="62" t="s">
        <v>1810</v>
      </c>
      <c r="DL222" s="62" t="s">
        <v>3528</v>
      </c>
      <c r="DM222" s="62" t="s">
        <v>2182</v>
      </c>
      <c r="DN222" s="62" t="s">
        <v>3546</v>
      </c>
      <c r="DO222" s="62" t="s">
        <v>3750</v>
      </c>
      <c r="DP222" s="62" t="s">
        <v>3750</v>
      </c>
      <c r="DQ222" s="62" t="s">
        <v>25</v>
      </c>
      <c r="DR222" s="62"/>
      <c r="DS222" s="62"/>
      <c r="DT222" s="62"/>
      <c r="DU222" s="62"/>
      <c r="DV222" s="62" t="s">
        <v>988</v>
      </c>
      <c r="DW222" s="62" t="s">
        <v>988</v>
      </c>
      <c r="DX222" s="62" t="s">
        <v>988</v>
      </c>
      <c r="DY222" s="62" t="s">
        <v>988</v>
      </c>
      <c r="DZ222" s="62" t="s">
        <v>988</v>
      </c>
      <c r="EA222" s="62" t="s">
        <v>988</v>
      </c>
      <c r="EB222" s="62" t="s">
        <v>988</v>
      </c>
      <c r="EC222" s="62" t="s">
        <v>988</v>
      </c>
      <c r="ED222" s="62" t="s">
        <v>988</v>
      </c>
      <c r="EE222" s="62" t="s">
        <v>988</v>
      </c>
      <c r="EF222" s="62" t="s">
        <v>988</v>
      </c>
      <c r="EG222" s="62" t="s">
        <v>988</v>
      </c>
      <c r="EH222" s="62" t="s">
        <v>6058</v>
      </c>
      <c r="EI222" s="62" t="s">
        <v>6058</v>
      </c>
      <c r="EJ222" s="62" t="s">
        <v>6058</v>
      </c>
      <c r="EK222" s="62" t="s">
        <v>6058</v>
      </c>
      <c r="EL222" s="62" t="s">
        <v>6058</v>
      </c>
      <c r="EM222" s="62" t="s">
        <v>6058</v>
      </c>
      <c r="EN222" s="62" t="s">
        <v>6058</v>
      </c>
      <c r="EO222" s="62" t="s">
        <v>6058</v>
      </c>
      <c r="EP222" s="66" t="s">
        <v>8160</v>
      </c>
      <c r="EQ222" s="66"/>
      <c r="ER222" s="66" t="s">
        <v>8160</v>
      </c>
      <c r="ES222" s="66"/>
      <c r="ET222" s="62" t="s">
        <v>25</v>
      </c>
      <c r="EU222" s="62" t="s">
        <v>25</v>
      </c>
      <c r="EV222" s="66" t="s">
        <v>4409</v>
      </c>
      <c r="EW222" s="66" t="s">
        <v>4409</v>
      </c>
      <c r="EX222" s="66" t="s">
        <v>4409</v>
      </c>
      <c r="EY222" s="66" t="s">
        <v>4409</v>
      </c>
      <c r="EZ222" s="62" t="s">
        <v>575</v>
      </c>
      <c r="FA222" s="62" t="s">
        <v>25</v>
      </c>
      <c r="FB222" s="62" t="s">
        <v>3696</v>
      </c>
      <c r="FC222" s="62" t="s">
        <v>25</v>
      </c>
      <c r="FD222" s="66" t="s">
        <v>2437</v>
      </c>
      <c r="FE222" s="66" t="s">
        <v>2437</v>
      </c>
      <c r="FF222" s="66" t="s">
        <v>4473</v>
      </c>
      <c r="FG222" s="63" t="s">
        <v>25</v>
      </c>
      <c r="FH222" s="62"/>
      <c r="FI222" s="63" t="s">
        <v>25</v>
      </c>
      <c r="FJ222" s="62"/>
      <c r="FK222" s="62" t="s">
        <v>25</v>
      </c>
      <c r="FL222" s="63"/>
      <c r="FM222" s="63" t="s">
        <v>2504</v>
      </c>
      <c r="FN222" s="63" t="s">
        <v>2505</v>
      </c>
      <c r="FO222" s="63" t="s">
        <v>7763</v>
      </c>
      <c r="FP222" s="63" t="s">
        <v>2505</v>
      </c>
      <c r="FQ222" s="63" t="s">
        <v>7763</v>
      </c>
      <c r="FR222" s="63" t="s">
        <v>2505</v>
      </c>
      <c r="FS222" s="62" t="s">
        <v>25</v>
      </c>
      <c r="FT222" s="63" t="s">
        <v>2641</v>
      </c>
      <c r="FU222" s="63" t="s">
        <v>2622</v>
      </c>
      <c r="FV222" s="63" t="s">
        <v>2642</v>
      </c>
      <c r="FW222" s="62"/>
      <c r="FX222" s="63" t="s">
        <v>25</v>
      </c>
      <c r="FY222" s="62" t="s">
        <v>1498</v>
      </c>
      <c r="FZ222" s="62" t="s">
        <v>2759</v>
      </c>
      <c r="GA222" s="62" t="s">
        <v>25</v>
      </c>
      <c r="GB222" s="62" t="s">
        <v>1066</v>
      </c>
      <c r="GC222" s="62" t="s">
        <v>25</v>
      </c>
      <c r="GD222" s="62" t="s">
        <v>25</v>
      </c>
      <c r="GE222" s="62" t="s">
        <v>25</v>
      </c>
      <c r="GF222" s="62" t="s">
        <v>25</v>
      </c>
      <c r="GG222" s="62" t="s">
        <v>25</v>
      </c>
      <c r="GH222" s="62" t="s">
        <v>25</v>
      </c>
      <c r="GI222" s="62" t="s">
        <v>25</v>
      </c>
      <c r="GJ222" s="62"/>
      <c r="GK222" s="62"/>
      <c r="GL222" s="62" t="s">
        <v>1336</v>
      </c>
      <c r="GM222" s="62" t="s">
        <v>25</v>
      </c>
      <c r="GN222" s="62" t="s">
        <v>25</v>
      </c>
      <c r="GO222" s="62"/>
      <c r="GP222" s="62" t="s">
        <v>1654</v>
      </c>
      <c r="GQ222" s="62" t="s">
        <v>1285</v>
      </c>
      <c r="GR222" s="62"/>
      <c r="GS222" s="62"/>
      <c r="GT222" s="62" t="s">
        <v>1189</v>
      </c>
      <c r="GU222" s="62" t="s">
        <v>1133</v>
      </c>
      <c r="GV222" s="62" t="s">
        <v>1133</v>
      </c>
      <c r="GW222" s="62" t="s">
        <v>1133</v>
      </c>
      <c r="GX222" s="62" t="s">
        <v>3429</v>
      </c>
      <c r="GY222" s="62" t="s">
        <v>3429</v>
      </c>
      <c r="GZ222" s="62" t="s">
        <v>5648</v>
      </c>
      <c r="HA222" s="67"/>
      <c r="HB222" s="67"/>
      <c r="HC222" s="62" t="s">
        <v>1133</v>
      </c>
      <c r="HD222" s="62" t="s">
        <v>1133</v>
      </c>
      <c r="HE222" s="62" t="s">
        <v>4597</v>
      </c>
      <c r="HF222" s="62" t="s">
        <v>4597</v>
      </c>
      <c r="HG222" s="62" t="s">
        <v>5926</v>
      </c>
      <c r="HH222" s="62" t="s">
        <v>5926</v>
      </c>
      <c r="HI222" s="62" t="s">
        <v>25</v>
      </c>
      <c r="HJ222" s="62" t="s">
        <v>2585</v>
      </c>
      <c r="HK222" s="62" t="s">
        <v>513</v>
      </c>
      <c r="HL222" s="62" t="s">
        <v>513</v>
      </c>
      <c r="HM222" s="62" t="s">
        <v>3269</v>
      </c>
    </row>
    <row r="223" spans="1:221" ht="22.5" customHeight="1">
      <c r="A223" s="44" t="s">
        <v>74</v>
      </c>
      <c r="B223" s="44"/>
      <c r="C223" s="42" t="s">
        <v>25</v>
      </c>
      <c r="D223" s="29" t="s">
        <v>5547</v>
      </c>
      <c r="E223" s="42" t="s">
        <v>25</v>
      </c>
      <c r="F223" s="29" t="s">
        <v>7482</v>
      </c>
      <c r="G223" s="29" t="s">
        <v>7482</v>
      </c>
      <c r="H223" s="29" t="s">
        <v>5547</v>
      </c>
      <c r="I223" s="29" t="s">
        <v>25</v>
      </c>
      <c r="J223" s="47" t="s">
        <v>25</v>
      </c>
      <c r="K223" s="29" t="s">
        <v>1045</v>
      </c>
      <c r="L223" s="29" t="s">
        <v>7482</v>
      </c>
      <c r="M223" s="29" t="s">
        <v>1045</v>
      </c>
      <c r="N223" s="29" t="s">
        <v>7482</v>
      </c>
      <c r="O223" s="29" t="s">
        <v>1045</v>
      </c>
      <c r="P223" s="47" t="s">
        <v>25</v>
      </c>
      <c r="Q223" s="47" t="s">
        <v>25</v>
      </c>
      <c r="R223" s="47" t="s">
        <v>125</v>
      </c>
      <c r="S223" s="47" t="s">
        <v>125</v>
      </c>
      <c r="T223" s="47" t="s">
        <v>25</v>
      </c>
      <c r="U223" s="29" t="s">
        <v>25</v>
      </c>
      <c r="V223" s="47" t="s">
        <v>125</v>
      </c>
      <c r="W223" s="29" t="s">
        <v>6436</v>
      </c>
      <c r="X223" s="47" t="s">
        <v>4679</v>
      </c>
      <c r="Y223" s="29" t="s">
        <v>6452</v>
      </c>
      <c r="Z223" s="42" t="s">
        <v>1044</v>
      </c>
      <c r="AA223" s="42" t="s">
        <v>1044</v>
      </c>
      <c r="AB223" s="42" t="s">
        <v>1044</v>
      </c>
      <c r="AC223" s="47" t="s">
        <v>67</v>
      </c>
      <c r="AD223" s="47" t="s">
        <v>67</v>
      </c>
      <c r="AE223" s="47" t="s">
        <v>67</v>
      </c>
      <c r="AF223" s="47" t="s">
        <v>67</v>
      </c>
      <c r="AG223" s="47" t="s">
        <v>67</v>
      </c>
      <c r="AH223" s="47" t="s">
        <v>67</v>
      </c>
      <c r="AI223" s="42" t="s">
        <v>67</v>
      </c>
      <c r="AJ223" s="29" t="s">
        <v>6830</v>
      </c>
      <c r="AK223" s="29" t="s">
        <v>67</v>
      </c>
      <c r="AL223" s="29" t="s">
        <v>7482</v>
      </c>
      <c r="AM223" s="29" t="s">
        <v>5286</v>
      </c>
      <c r="AN223" s="42" t="s">
        <v>2908</v>
      </c>
      <c r="AO223" s="29" t="s">
        <v>7702</v>
      </c>
      <c r="AP223" s="29" t="s">
        <v>5286</v>
      </c>
      <c r="AQ223" s="29" t="s">
        <v>67</v>
      </c>
      <c r="AR223" s="29" t="s">
        <v>7703</v>
      </c>
      <c r="AS223" s="29" t="s">
        <v>7013</v>
      </c>
      <c r="AT223" s="29" t="s">
        <v>25</v>
      </c>
      <c r="AU223" s="47" t="s">
        <v>25</v>
      </c>
      <c r="AV223" s="47" t="s">
        <v>25</v>
      </c>
      <c r="AW223" s="47" t="s">
        <v>25</v>
      </c>
      <c r="AX223" s="42" t="s">
        <v>7083</v>
      </c>
      <c r="AY223" s="47" t="s">
        <v>25</v>
      </c>
      <c r="AZ223" s="47" t="s">
        <v>25</v>
      </c>
      <c r="BA223" s="47" t="s">
        <v>67</v>
      </c>
      <c r="BB223" s="47" t="s">
        <v>25</v>
      </c>
      <c r="BC223" s="47" t="s">
        <v>25</v>
      </c>
      <c r="BD223" s="47" t="s">
        <v>67</v>
      </c>
      <c r="BE223" s="47" t="s">
        <v>25</v>
      </c>
      <c r="BF223" s="47" t="s">
        <v>25</v>
      </c>
      <c r="BG223" s="29" t="s">
        <v>7701</v>
      </c>
      <c r="BH223" s="47" t="s">
        <v>125</v>
      </c>
      <c r="BI223" s="47" t="s">
        <v>125</v>
      </c>
      <c r="BJ223" s="47" t="s">
        <v>125</v>
      </c>
      <c r="BK223" s="42" t="s">
        <v>1045</v>
      </c>
      <c r="BL223" s="42" t="s">
        <v>1045</v>
      </c>
      <c r="BM223" s="29" t="s">
        <v>7701</v>
      </c>
      <c r="BN223" s="47" t="s">
        <v>125</v>
      </c>
      <c r="BO223" s="29" t="s">
        <v>7128</v>
      </c>
      <c r="BP223" s="47" t="s">
        <v>125</v>
      </c>
      <c r="BQ223" s="47" t="s">
        <v>125</v>
      </c>
      <c r="BR223" s="42" t="s">
        <v>1045</v>
      </c>
      <c r="BS223" s="42" t="s">
        <v>1045</v>
      </c>
      <c r="BT223" s="47" t="s">
        <v>125</v>
      </c>
      <c r="BU223" s="47" t="s">
        <v>125</v>
      </c>
      <c r="BV223" s="42" t="s">
        <v>1045</v>
      </c>
      <c r="BW223" s="42" t="s">
        <v>1045</v>
      </c>
      <c r="BX223" s="29" t="s">
        <v>7257</v>
      </c>
      <c r="BY223" s="42" t="s">
        <v>1045</v>
      </c>
      <c r="BZ223" s="42" t="s">
        <v>1045</v>
      </c>
      <c r="CA223" s="29" t="s">
        <v>7257</v>
      </c>
      <c r="CB223" s="42" t="s">
        <v>1045</v>
      </c>
      <c r="CC223" s="29" t="s">
        <v>25</v>
      </c>
      <c r="CD223" s="42" t="s">
        <v>25</v>
      </c>
      <c r="CE223" s="47" t="s">
        <v>25</v>
      </c>
      <c r="CF223" s="29" t="s">
        <v>67</v>
      </c>
      <c r="CG223" s="29" t="s">
        <v>67</v>
      </c>
      <c r="CH223" s="29" t="s">
        <v>201</v>
      </c>
      <c r="CI223" s="29" t="s">
        <v>201</v>
      </c>
      <c r="CJ223" s="29" t="s">
        <v>1042</v>
      </c>
      <c r="CK223" s="29" t="s">
        <v>67</v>
      </c>
      <c r="CL223" s="29" t="s">
        <v>67</v>
      </c>
      <c r="CM223" s="29" t="s">
        <v>67</v>
      </c>
      <c r="CN223" s="29" t="s">
        <v>7482</v>
      </c>
      <c r="CO223" s="29" t="s">
        <v>7482</v>
      </c>
      <c r="CP223" s="29" t="s">
        <v>1045</v>
      </c>
      <c r="CQ223" s="29" t="s">
        <v>1045</v>
      </c>
      <c r="CR223" s="29" t="s">
        <v>1045</v>
      </c>
      <c r="CS223" s="29" t="s">
        <v>25</v>
      </c>
      <c r="CT223" s="29" t="s">
        <v>25</v>
      </c>
      <c r="CU223" s="29" t="s">
        <v>25</v>
      </c>
      <c r="CV223" s="29" t="s">
        <v>25</v>
      </c>
      <c r="CW223" s="36" t="s">
        <v>207</v>
      </c>
      <c r="CX223" s="42" t="s">
        <v>1046</v>
      </c>
      <c r="CY223" s="42" t="s">
        <v>1046</v>
      </c>
      <c r="CZ223" s="42" t="s">
        <v>1045</v>
      </c>
      <c r="DA223" s="42" t="s">
        <v>1045</v>
      </c>
      <c r="DB223" s="47" t="s">
        <v>67</v>
      </c>
      <c r="DC223" s="42" t="s">
        <v>1045</v>
      </c>
      <c r="DD223" s="47" t="s">
        <v>67</v>
      </c>
      <c r="DE223" s="42" t="s">
        <v>1045</v>
      </c>
      <c r="DF223" s="42" t="s">
        <v>1045</v>
      </c>
      <c r="DG223" s="42" t="s">
        <v>1045</v>
      </c>
      <c r="DH223" s="42" t="s">
        <v>1045</v>
      </c>
      <c r="DI223" s="47" t="s">
        <v>25</v>
      </c>
      <c r="DJ223" s="47" t="s">
        <v>67</v>
      </c>
      <c r="DK223" s="42" t="s">
        <v>298</v>
      </c>
      <c r="DL223" s="42" t="s">
        <v>67</v>
      </c>
      <c r="DM223" s="42" t="s">
        <v>1048</v>
      </c>
      <c r="DN223" s="42" t="s">
        <v>1048</v>
      </c>
      <c r="DO223" s="42" t="s">
        <v>1045</v>
      </c>
      <c r="DP223" s="42" t="s">
        <v>1045</v>
      </c>
      <c r="DQ223" s="42" t="s">
        <v>67</v>
      </c>
      <c r="DR223" s="47" t="s">
        <v>67</v>
      </c>
      <c r="DS223" s="47" t="s">
        <v>67</v>
      </c>
      <c r="DT223" s="42" t="s">
        <v>298</v>
      </c>
      <c r="DU223" s="42" t="s">
        <v>298</v>
      </c>
      <c r="DV223" s="42" t="s">
        <v>1045</v>
      </c>
      <c r="DW223" s="42" t="s">
        <v>1045</v>
      </c>
      <c r="DX223" s="42" t="s">
        <v>1045</v>
      </c>
      <c r="DY223" s="42" t="s">
        <v>1045</v>
      </c>
      <c r="DZ223" s="42" t="s">
        <v>1045</v>
      </c>
      <c r="EA223" s="42" t="s">
        <v>1045</v>
      </c>
      <c r="EB223" s="42" t="s">
        <v>1045</v>
      </c>
      <c r="EC223" s="42" t="s">
        <v>1045</v>
      </c>
      <c r="ED223" s="42" t="s">
        <v>1045</v>
      </c>
      <c r="EE223" s="42" t="s">
        <v>1045</v>
      </c>
      <c r="EF223" s="42" t="s">
        <v>1045</v>
      </c>
      <c r="EG223" s="42" t="s">
        <v>1045</v>
      </c>
      <c r="EH223" s="42" t="s">
        <v>6061</v>
      </c>
      <c r="EI223" s="42" t="s">
        <v>6061</v>
      </c>
      <c r="EJ223" s="42" t="s">
        <v>6061</v>
      </c>
      <c r="EK223" s="42" t="s">
        <v>6061</v>
      </c>
      <c r="EL223" s="42" t="s">
        <v>7699</v>
      </c>
      <c r="EM223" s="42" t="s">
        <v>7699</v>
      </c>
      <c r="EN223" s="42" t="s">
        <v>7699</v>
      </c>
      <c r="EO223" s="42" t="s">
        <v>7699</v>
      </c>
      <c r="EP223" s="42" t="s">
        <v>25</v>
      </c>
      <c r="EQ223" s="42" t="s">
        <v>25</v>
      </c>
      <c r="ER223" s="42" t="s">
        <v>8170</v>
      </c>
      <c r="ES223" s="42" t="s">
        <v>2255</v>
      </c>
      <c r="ET223" s="42" t="s">
        <v>25</v>
      </c>
      <c r="EU223" s="42" t="s">
        <v>3386</v>
      </c>
      <c r="EV223" s="42" t="s">
        <v>25</v>
      </c>
      <c r="EW223" s="42" t="s">
        <v>3386</v>
      </c>
      <c r="EX223" s="42" t="s">
        <v>25</v>
      </c>
      <c r="EY223" s="42" t="s">
        <v>3386</v>
      </c>
      <c r="EZ223" s="42" t="s">
        <v>1043</v>
      </c>
      <c r="FA223" s="42" t="s">
        <v>25</v>
      </c>
      <c r="FB223" s="42" t="s">
        <v>3725</v>
      </c>
      <c r="FC223" s="42" t="s">
        <v>25</v>
      </c>
      <c r="FD223" s="42" t="s">
        <v>1045</v>
      </c>
      <c r="FE223" s="42" t="s">
        <v>1045</v>
      </c>
      <c r="FF223" s="42" t="s">
        <v>7700</v>
      </c>
      <c r="FG223" s="42" t="s">
        <v>25</v>
      </c>
      <c r="FH223" s="47" t="s">
        <v>25</v>
      </c>
      <c r="FI223" s="42" t="s">
        <v>25</v>
      </c>
      <c r="FJ223" s="42" t="s">
        <v>25</v>
      </c>
      <c r="FK223" s="47" t="s">
        <v>67</v>
      </c>
      <c r="FL223" s="47" t="s">
        <v>25</v>
      </c>
      <c r="FM223" s="42" t="s">
        <v>4558</v>
      </c>
      <c r="FN223" s="42" t="s">
        <v>4558</v>
      </c>
      <c r="FO223" s="42" t="s">
        <v>4558</v>
      </c>
      <c r="FP223" s="42" t="s">
        <v>4558</v>
      </c>
      <c r="FQ223" s="42" t="s">
        <v>4558</v>
      </c>
      <c r="FR223" s="42" t="s">
        <v>4558</v>
      </c>
      <c r="FS223" s="42" t="s">
        <v>25</v>
      </c>
      <c r="FT223" s="47" t="s">
        <v>25</v>
      </c>
      <c r="FU223" s="47" t="s">
        <v>25</v>
      </c>
      <c r="FV223" s="42" t="s">
        <v>1045</v>
      </c>
      <c r="FW223" s="47" t="s">
        <v>25</v>
      </c>
      <c r="FX223" s="42" t="s">
        <v>25</v>
      </c>
      <c r="FY223" s="29" t="s">
        <v>1047</v>
      </c>
      <c r="FZ223" s="29" t="s">
        <v>1047</v>
      </c>
      <c r="GA223" s="42" t="s">
        <v>25</v>
      </c>
      <c r="GB223" s="42" t="s">
        <v>1069</v>
      </c>
      <c r="GC223" s="47" t="s">
        <v>25</v>
      </c>
      <c r="GD223" s="29" t="s">
        <v>1047</v>
      </c>
      <c r="GE223" s="29" t="s">
        <v>1047</v>
      </c>
      <c r="GF223" s="29" t="s">
        <v>1047</v>
      </c>
      <c r="GG223" s="29" t="s">
        <v>1047</v>
      </c>
      <c r="GH223" s="29" t="s">
        <v>1047</v>
      </c>
      <c r="GI223" s="29" t="s">
        <v>4590</v>
      </c>
      <c r="GJ223" s="42" t="s">
        <v>331</v>
      </c>
      <c r="GK223" s="29" t="s">
        <v>1042</v>
      </c>
      <c r="GL223" s="29" t="s">
        <v>1042</v>
      </c>
      <c r="GM223" s="42" t="s">
        <v>2908</v>
      </c>
      <c r="GN223" s="42" t="s">
        <v>5788</v>
      </c>
      <c r="GO223" s="42" t="s">
        <v>338</v>
      </c>
      <c r="GP223" s="42" t="s">
        <v>1047</v>
      </c>
      <c r="GQ223" s="42" t="s">
        <v>4554</v>
      </c>
      <c r="GR223" s="47" t="s">
        <v>65</v>
      </c>
      <c r="GS223" s="47" t="s">
        <v>65</v>
      </c>
      <c r="GT223" s="42" t="s">
        <v>1045</v>
      </c>
      <c r="GU223" s="42" t="s">
        <v>1045</v>
      </c>
      <c r="GV223" s="42" t="s">
        <v>1045</v>
      </c>
      <c r="GW223" s="42" t="s">
        <v>1045</v>
      </c>
      <c r="GX223" s="42" t="s">
        <v>25</v>
      </c>
      <c r="GY223" s="42" t="s">
        <v>1047</v>
      </c>
      <c r="GZ223" s="42" t="s">
        <v>5650</v>
      </c>
      <c r="HA223" s="47" t="s">
        <v>67</v>
      </c>
      <c r="HB223" s="47" t="s">
        <v>67</v>
      </c>
      <c r="HC223" s="42" t="s">
        <v>1045</v>
      </c>
      <c r="HD223" s="42" t="s">
        <v>1045</v>
      </c>
      <c r="HE223" s="42" t="s">
        <v>1045</v>
      </c>
      <c r="HF223" s="42" t="s">
        <v>1045</v>
      </c>
      <c r="HG223" s="29" t="s">
        <v>7701</v>
      </c>
      <c r="HH223" s="29" t="s">
        <v>7701</v>
      </c>
      <c r="HI223" s="47" t="s">
        <v>25</v>
      </c>
      <c r="HJ223" s="42" t="s">
        <v>1069</v>
      </c>
      <c r="HK223" s="42" t="s">
        <v>1045</v>
      </c>
      <c r="HL223" s="42" t="s">
        <v>1045</v>
      </c>
      <c r="HM223" s="42" t="s">
        <v>1045</v>
      </c>
    </row>
    <row r="224" spans="1:221" ht="11.25" customHeight="1">
      <c r="A224" s="86" t="s">
        <v>435</v>
      </c>
      <c r="B224" s="86"/>
      <c r="C224" s="63" t="s">
        <v>25</v>
      </c>
      <c r="D224" s="62" t="s">
        <v>5548</v>
      </c>
      <c r="E224" s="63" t="s">
        <v>25</v>
      </c>
      <c r="F224" s="62" t="s">
        <v>6236</v>
      </c>
      <c r="G224" s="62" t="s">
        <v>6236</v>
      </c>
      <c r="H224" s="62" t="s">
        <v>5548</v>
      </c>
      <c r="I224" s="62" t="s">
        <v>25</v>
      </c>
      <c r="J224" s="62"/>
      <c r="K224" s="62" t="s">
        <v>1613</v>
      </c>
      <c r="L224" s="62" t="s">
        <v>6366</v>
      </c>
      <c r="M224" s="62" t="s">
        <v>1613</v>
      </c>
      <c r="N224" s="62" t="s">
        <v>6366</v>
      </c>
      <c r="O224" s="62" t="s">
        <v>1613</v>
      </c>
      <c r="P224" s="63"/>
      <c r="Q224" s="63" t="s">
        <v>25</v>
      </c>
      <c r="R224" s="63"/>
      <c r="S224" s="63" t="s">
        <v>712</v>
      </c>
      <c r="T224" s="62" t="s">
        <v>4850</v>
      </c>
      <c r="U224" s="62" t="s">
        <v>25</v>
      </c>
      <c r="V224" s="62" t="s">
        <v>4751</v>
      </c>
      <c r="W224" s="62" t="s">
        <v>4751</v>
      </c>
      <c r="X224" s="62" t="s">
        <v>4680</v>
      </c>
      <c r="Y224" s="62" t="s">
        <v>4680</v>
      </c>
      <c r="Z224" s="63" t="s">
        <v>1732</v>
      </c>
      <c r="AA224" s="63" t="s">
        <v>1732</v>
      </c>
      <c r="AB224" s="63" t="s">
        <v>1732</v>
      </c>
      <c r="AC224" s="63" t="s">
        <v>2305</v>
      </c>
      <c r="AD224" s="63" t="s">
        <v>2305</v>
      </c>
      <c r="AE224" s="63" t="s">
        <v>2305</v>
      </c>
      <c r="AF224" s="63"/>
      <c r="AG224" s="63"/>
      <c r="AH224" s="63"/>
      <c r="AI224" s="200"/>
      <c r="AJ224" s="63" t="s">
        <v>3908</v>
      </c>
      <c r="AK224" s="63" t="s">
        <v>3908</v>
      </c>
      <c r="AL224" s="62" t="s">
        <v>6236</v>
      </c>
      <c r="AM224" s="112" t="s">
        <v>5287</v>
      </c>
      <c r="AN224" s="63" t="s">
        <v>5825</v>
      </c>
      <c r="AO224" s="63" t="s">
        <v>6915</v>
      </c>
      <c r="AP224" s="112" t="s">
        <v>5287</v>
      </c>
      <c r="AQ224" s="112" t="s">
        <v>5420</v>
      </c>
      <c r="AR224" s="63" t="s">
        <v>7014</v>
      </c>
      <c r="AS224" s="63"/>
      <c r="AT224" s="63"/>
      <c r="AU224" s="112" t="s">
        <v>25</v>
      </c>
      <c r="AV224" s="112" t="s">
        <v>25</v>
      </c>
      <c r="AW224" s="63" t="s">
        <v>25</v>
      </c>
      <c r="AX224" s="63" t="s">
        <v>5149</v>
      </c>
      <c r="AY224" s="63" t="s">
        <v>25</v>
      </c>
      <c r="AZ224" s="63" t="s">
        <v>25</v>
      </c>
      <c r="BA224" s="63" t="s">
        <v>1222</v>
      </c>
      <c r="BB224" s="63" t="s">
        <v>25</v>
      </c>
      <c r="BC224" s="63" t="s">
        <v>25</v>
      </c>
      <c r="BD224" s="63" t="s">
        <v>1222</v>
      </c>
      <c r="BE224" s="62"/>
      <c r="BF224" s="62" t="s">
        <v>25</v>
      </c>
      <c r="BG224" s="63" t="s">
        <v>4270</v>
      </c>
      <c r="BH224" s="62"/>
      <c r="BI224" s="62" t="s">
        <v>792</v>
      </c>
      <c r="BJ224" s="62" t="s">
        <v>792</v>
      </c>
      <c r="BK224" s="62" t="s">
        <v>4270</v>
      </c>
      <c r="BL224" s="63" t="s">
        <v>4270</v>
      </c>
      <c r="BM224" s="63" t="s">
        <v>4270</v>
      </c>
      <c r="BN224" s="62"/>
      <c r="BO224" s="63" t="s">
        <v>4270</v>
      </c>
      <c r="BP224" s="62" t="s">
        <v>841</v>
      </c>
      <c r="BQ224" s="62" t="s">
        <v>841</v>
      </c>
      <c r="BR224" s="62" t="s">
        <v>4270</v>
      </c>
      <c r="BS224" s="63" t="s">
        <v>4270</v>
      </c>
      <c r="BT224" s="62" t="s">
        <v>883</v>
      </c>
      <c r="BU224" s="62" t="s">
        <v>883</v>
      </c>
      <c r="BV224" s="62" t="s">
        <v>4270</v>
      </c>
      <c r="BW224" s="63" t="s">
        <v>4270</v>
      </c>
      <c r="BX224" s="63" t="s">
        <v>7258</v>
      </c>
      <c r="BY224" s="63" t="s">
        <v>4114</v>
      </c>
      <c r="BZ224" s="63" t="s">
        <v>4026</v>
      </c>
      <c r="CA224" s="63" t="s">
        <v>7322</v>
      </c>
      <c r="CB224" s="63" t="s">
        <v>4026</v>
      </c>
      <c r="CC224" s="63" t="s">
        <v>25</v>
      </c>
      <c r="CD224" s="62" t="s">
        <v>25</v>
      </c>
      <c r="CE224" s="62"/>
      <c r="CF224" s="64" t="s">
        <v>5105</v>
      </c>
      <c r="CG224" s="64" t="s">
        <v>5105</v>
      </c>
      <c r="CH224" s="64"/>
      <c r="CI224" s="64"/>
      <c r="CJ224" s="64"/>
      <c r="CK224" s="64" t="s">
        <v>4995</v>
      </c>
      <c r="CL224" s="64" t="s">
        <v>4995</v>
      </c>
      <c r="CM224" s="64" t="s">
        <v>4995</v>
      </c>
      <c r="CN224" s="63" t="s">
        <v>8033</v>
      </c>
      <c r="CO224" s="63" t="s">
        <v>8033</v>
      </c>
      <c r="CP224" s="64" t="s">
        <v>1567</v>
      </c>
      <c r="CQ224" s="64" t="s">
        <v>1567</v>
      </c>
      <c r="CR224" s="64" t="s">
        <v>1567</v>
      </c>
      <c r="CS224" s="64"/>
      <c r="CT224" s="64" t="s">
        <v>25</v>
      </c>
      <c r="CU224" s="64" t="s">
        <v>25</v>
      </c>
      <c r="CV224" s="64" t="s">
        <v>25</v>
      </c>
      <c r="CW224" s="65"/>
      <c r="CX224" s="64" t="s">
        <v>978</v>
      </c>
      <c r="CY224" s="64" t="s">
        <v>978</v>
      </c>
      <c r="CZ224" s="64" t="s">
        <v>3821</v>
      </c>
      <c r="DA224" s="62" t="s">
        <v>1427</v>
      </c>
      <c r="DB224" s="62"/>
      <c r="DC224" s="62" t="s">
        <v>1427</v>
      </c>
      <c r="DD224" s="62"/>
      <c r="DE224" s="62" t="s">
        <v>1427</v>
      </c>
      <c r="DF224" s="62" t="s">
        <v>1427</v>
      </c>
      <c r="DG224" s="62" t="s">
        <v>1427</v>
      </c>
      <c r="DH224" s="62" t="s">
        <v>1427</v>
      </c>
      <c r="DI224" s="62" t="s">
        <v>25</v>
      </c>
      <c r="DJ224" s="62" t="s">
        <v>1763</v>
      </c>
      <c r="DK224" s="62" t="s">
        <v>1763</v>
      </c>
      <c r="DL224" s="62" t="s">
        <v>3507</v>
      </c>
      <c r="DM224" s="62" t="s">
        <v>2181</v>
      </c>
      <c r="DN224" s="62" t="s">
        <v>3545</v>
      </c>
      <c r="DO224" s="62" t="s">
        <v>3750</v>
      </c>
      <c r="DP224" s="62" t="s">
        <v>3750</v>
      </c>
      <c r="DQ224" s="62" t="s">
        <v>3138</v>
      </c>
      <c r="DR224" s="62"/>
      <c r="DS224" s="62"/>
      <c r="DT224" s="62"/>
      <c r="DU224" s="62"/>
      <c r="DV224" s="62" t="s">
        <v>992</v>
      </c>
      <c r="DW224" s="62" t="s">
        <v>992</v>
      </c>
      <c r="DX224" s="62" t="s">
        <v>992</v>
      </c>
      <c r="DY224" s="62" t="s">
        <v>992</v>
      </c>
      <c r="DZ224" s="62" t="s">
        <v>992</v>
      </c>
      <c r="EA224" s="62" t="s">
        <v>992</v>
      </c>
      <c r="EB224" s="62" t="s">
        <v>992</v>
      </c>
      <c r="EC224" s="62" t="s">
        <v>992</v>
      </c>
      <c r="ED224" s="62" t="s">
        <v>992</v>
      </c>
      <c r="EE224" s="62" t="s">
        <v>992</v>
      </c>
      <c r="EF224" s="62" t="s">
        <v>992</v>
      </c>
      <c r="EG224" s="62" t="s">
        <v>992</v>
      </c>
      <c r="EH224" s="62" t="s">
        <v>6060</v>
      </c>
      <c r="EI224" s="62" t="s">
        <v>6060</v>
      </c>
      <c r="EJ224" s="62" t="s">
        <v>6060</v>
      </c>
      <c r="EK224" s="62" t="s">
        <v>6060</v>
      </c>
      <c r="EL224" s="62" t="s">
        <v>6060</v>
      </c>
      <c r="EM224" s="62" t="s">
        <v>6060</v>
      </c>
      <c r="EN224" s="62" t="s">
        <v>6060</v>
      </c>
      <c r="EO224" s="62" t="s">
        <v>6060</v>
      </c>
      <c r="EP224" s="66" t="s">
        <v>25</v>
      </c>
      <c r="EQ224" s="66"/>
      <c r="ER224" s="66" t="s">
        <v>8171</v>
      </c>
      <c r="ES224" s="66" t="s">
        <v>3385</v>
      </c>
      <c r="ET224" s="66" t="s">
        <v>25</v>
      </c>
      <c r="EU224" s="66" t="s">
        <v>3384</v>
      </c>
      <c r="EV224" s="66" t="s">
        <v>25</v>
      </c>
      <c r="EW224" s="66" t="s">
        <v>4396</v>
      </c>
      <c r="EX224" s="66" t="s">
        <v>25</v>
      </c>
      <c r="EY224" s="66" t="s">
        <v>4396</v>
      </c>
      <c r="EZ224" s="62" t="s">
        <v>579</v>
      </c>
      <c r="FA224" s="62" t="s">
        <v>25</v>
      </c>
      <c r="FB224" s="62" t="s">
        <v>3697</v>
      </c>
      <c r="FC224" s="62" t="s">
        <v>25</v>
      </c>
      <c r="FD224" s="66" t="s">
        <v>2439</v>
      </c>
      <c r="FE224" s="66" t="s">
        <v>2439</v>
      </c>
      <c r="FF224" s="66" t="s">
        <v>2439</v>
      </c>
      <c r="FG224" s="63" t="s">
        <v>25</v>
      </c>
      <c r="FH224" s="62"/>
      <c r="FI224" s="63" t="s">
        <v>25</v>
      </c>
      <c r="FJ224" s="62"/>
      <c r="FK224" s="62" t="s">
        <v>479</v>
      </c>
      <c r="FL224" s="63"/>
      <c r="FM224" s="63" t="s">
        <v>2504</v>
      </c>
      <c r="FN224" s="63" t="s">
        <v>2507</v>
      </c>
      <c r="FO224" s="63" t="s">
        <v>7764</v>
      </c>
      <c r="FP224" s="63" t="s">
        <v>2507</v>
      </c>
      <c r="FQ224" s="63" t="s">
        <v>7764</v>
      </c>
      <c r="FR224" s="63" t="s">
        <v>2507</v>
      </c>
      <c r="FS224" s="62" t="s">
        <v>25</v>
      </c>
      <c r="FT224" s="63" t="s">
        <v>25</v>
      </c>
      <c r="FU224" s="63" t="s">
        <v>25</v>
      </c>
      <c r="FV224" s="63" t="s">
        <v>2628</v>
      </c>
      <c r="FW224" s="62"/>
      <c r="FX224" s="63" t="s">
        <v>25</v>
      </c>
      <c r="FY224" s="62" t="s">
        <v>1529</v>
      </c>
      <c r="FZ224" s="62" t="s">
        <v>2766</v>
      </c>
      <c r="GA224" s="62" t="s">
        <v>25</v>
      </c>
      <c r="GB224" s="62" t="s">
        <v>1068</v>
      </c>
      <c r="GC224" s="62" t="s">
        <v>25</v>
      </c>
      <c r="GD224" s="62" t="s">
        <v>2851</v>
      </c>
      <c r="GE224" s="62" t="s">
        <v>2851</v>
      </c>
      <c r="GF224" s="62" t="s">
        <v>2851</v>
      </c>
      <c r="GG224" s="62" t="s">
        <v>2851</v>
      </c>
      <c r="GH224" s="62" t="s">
        <v>5222</v>
      </c>
      <c r="GI224" s="62" t="s">
        <v>4590</v>
      </c>
      <c r="GJ224" s="62"/>
      <c r="GK224" s="62"/>
      <c r="GL224" s="62" t="s">
        <v>1339</v>
      </c>
      <c r="GM224" s="62" t="s">
        <v>1339</v>
      </c>
      <c r="GN224" s="62" t="s">
        <v>1339</v>
      </c>
      <c r="GO224" s="62"/>
      <c r="GP224" s="62" t="s">
        <v>1653</v>
      </c>
      <c r="GQ224" s="62" t="s">
        <v>1286</v>
      </c>
      <c r="GR224" s="62"/>
      <c r="GS224" s="62"/>
      <c r="GT224" s="62" t="s">
        <v>1195</v>
      </c>
      <c r="GU224" s="62" t="s">
        <v>1137</v>
      </c>
      <c r="GV224" s="62" t="s">
        <v>1137</v>
      </c>
      <c r="GW224" s="62" t="s">
        <v>1195</v>
      </c>
      <c r="GX224" s="62" t="s">
        <v>25</v>
      </c>
      <c r="GY224" s="62" t="s">
        <v>3432</v>
      </c>
      <c r="GZ224" s="62" t="s">
        <v>5651</v>
      </c>
      <c r="HA224" s="67"/>
      <c r="HB224" s="67"/>
      <c r="HC224" s="62" t="s">
        <v>1195</v>
      </c>
      <c r="HD224" s="62" t="s">
        <v>1195</v>
      </c>
      <c r="HE224" s="62" t="s">
        <v>4598</v>
      </c>
      <c r="HF224" s="62" t="s">
        <v>4598</v>
      </c>
      <c r="HG224" s="62" t="s">
        <v>5927</v>
      </c>
      <c r="HH224" s="62" t="s">
        <v>5927</v>
      </c>
      <c r="HI224" s="62" t="s">
        <v>25</v>
      </c>
      <c r="HJ224" s="62" t="s">
        <v>3215</v>
      </c>
      <c r="HK224" s="62" t="s">
        <v>510</v>
      </c>
      <c r="HL224" s="62" t="s">
        <v>510</v>
      </c>
      <c r="HM224" s="62" t="s">
        <v>3275</v>
      </c>
    </row>
    <row r="225" spans="1:221" s="30" customFormat="1" ht="22.5" customHeight="1">
      <c r="A225" s="93"/>
      <c r="B225" s="93"/>
      <c r="C225" s="93"/>
      <c r="D225" s="93"/>
      <c r="E225" s="93"/>
      <c r="F225" s="93"/>
      <c r="G225" s="93"/>
      <c r="H225" s="93"/>
      <c r="I225" s="93"/>
      <c r="J225" s="93"/>
      <c r="K225" s="2"/>
      <c r="L225" s="93"/>
      <c r="M225" s="93"/>
      <c r="N225" s="93"/>
      <c r="O225" s="93"/>
      <c r="P225" s="93"/>
      <c r="Q225" s="2"/>
      <c r="R225" s="59"/>
      <c r="S225" s="20"/>
      <c r="T225" s="59"/>
      <c r="U225" s="93"/>
      <c r="V225" s="93"/>
      <c r="W225" s="93"/>
      <c r="X225" s="59"/>
      <c r="Y225" s="93"/>
      <c r="Z225" s="59"/>
      <c r="AA225" s="59"/>
      <c r="AB225" s="59"/>
      <c r="AC225" s="103"/>
      <c r="AD225" s="103"/>
      <c r="AE225" s="103"/>
      <c r="AF225" s="20"/>
      <c r="AG225" s="20"/>
      <c r="AH225" s="20"/>
      <c r="AI225" s="89"/>
      <c r="AJ225" s="89"/>
      <c r="AK225" s="59"/>
      <c r="AL225" s="93"/>
      <c r="AM225" s="59"/>
      <c r="AN225" s="89"/>
      <c r="AO225" s="59"/>
      <c r="AP225" s="59"/>
      <c r="AQ225" s="59"/>
      <c r="AR225" s="59"/>
      <c r="AS225" s="59"/>
      <c r="AT225" s="59"/>
      <c r="AU225" s="59"/>
      <c r="AV225" s="59"/>
      <c r="AW225" s="59"/>
      <c r="AX225" s="59"/>
      <c r="AY225" s="20"/>
      <c r="AZ225" s="20"/>
      <c r="BA225" s="20"/>
      <c r="BB225" s="20"/>
      <c r="BC225" s="20"/>
      <c r="BD225" s="20"/>
      <c r="BE225" s="59"/>
      <c r="BF225" s="20"/>
      <c r="BG225" s="59"/>
      <c r="BH225" s="59"/>
      <c r="BI225" s="20"/>
      <c r="BJ225" s="20"/>
      <c r="BK225" s="20"/>
      <c r="BL225" s="59"/>
      <c r="BM225" s="59"/>
      <c r="BN225" s="59"/>
      <c r="BO225" s="59"/>
      <c r="BP225" s="20"/>
      <c r="BQ225" s="20"/>
      <c r="BR225" s="103"/>
      <c r="BS225" s="59"/>
      <c r="BT225" s="20"/>
      <c r="BU225" s="20"/>
      <c r="BV225" s="103"/>
      <c r="BW225" s="59"/>
      <c r="BX225" s="59"/>
      <c r="BY225" s="93"/>
      <c r="BZ225" s="2"/>
      <c r="CA225" s="59"/>
      <c r="CB225" s="103"/>
      <c r="CC225" s="59"/>
      <c r="CD225" s="2"/>
      <c r="CE225" s="59"/>
      <c r="CF225" s="103"/>
      <c r="CG225" s="103"/>
      <c r="CH225" s="59"/>
      <c r="CI225" s="59"/>
      <c r="CJ225" s="59"/>
      <c r="CK225" s="59"/>
      <c r="CL225" s="59"/>
      <c r="CM225" s="59"/>
      <c r="CN225" s="59"/>
      <c r="CO225" s="59"/>
      <c r="CP225" s="20"/>
      <c r="CQ225" s="20"/>
      <c r="CR225" s="59"/>
      <c r="CS225" s="59"/>
      <c r="CT225" s="20"/>
      <c r="CU225" s="20"/>
      <c r="CV225" s="59"/>
      <c r="CW225" s="59"/>
      <c r="CX225" s="103"/>
      <c r="CY225" s="103"/>
      <c r="CZ225" s="59"/>
      <c r="DA225" s="59"/>
      <c r="DB225" s="59"/>
      <c r="DC225" s="20"/>
      <c r="DD225" s="59"/>
      <c r="DE225" s="20"/>
      <c r="DF225" s="59"/>
      <c r="DG225" s="20"/>
      <c r="DH225" s="59"/>
      <c r="DI225" s="59"/>
      <c r="DJ225" s="59"/>
      <c r="DK225" s="59"/>
      <c r="DL225" s="20"/>
      <c r="DM225" s="20"/>
      <c r="DN225" s="59"/>
      <c r="DO225" s="59"/>
      <c r="DP225" s="59"/>
      <c r="DQ225" s="93"/>
      <c r="DR225" s="59"/>
      <c r="DS225" s="59"/>
      <c r="DT225" s="59"/>
      <c r="DU225" s="59"/>
      <c r="DV225" s="20"/>
      <c r="DW225" s="20"/>
      <c r="DX225" s="103"/>
      <c r="DY225" s="103"/>
      <c r="DZ225" s="20"/>
      <c r="EA225" s="20"/>
      <c r="EB225" s="103"/>
      <c r="EC225" s="103"/>
      <c r="ED225" s="59"/>
      <c r="EE225" s="59"/>
      <c r="EF225" s="59"/>
      <c r="EG225" s="59"/>
      <c r="EH225" s="59"/>
      <c r="EI225" s="59"/>
      <c r="EJ225" s="59"/>
      <c r="EK225" s="59"/>
      <c r="EL225" s="59"/>
      <c r="EM225" s="59"/>
      <c r="EN225" s="59"/>
      <c r="EO225" s="59"/>
      <c r="EP225" s="59"/>
      <c r="EQ225" s="20"/>
      <c r="ER225" s="59"/>
      <c r="ES225" s="20"/>
      <c r="ET225" s="20"/>
      <c r="EU225" s="20"/>
      <c r="EV225" s="59"/>
      <c r="EW225" s="59"/>
      <c r="EX225" s="59"/>
      <c r="EY225" s="59"/>
      <c r="EZ225" s="2"/>
      <c r="FA225" s="2"/>
      <c r="FB225" s="93"/>
      <c r="FC225" s="93"/>
      <c r="FD225" s="20"/>
      <c r="FE225" s="20"/>
      <c r="FF225" s="59"/>
      <c r="FG225" s="59"/>
      <c r="FH225" s="20"/>
      <c r="FI225" s="59"/>
      <c r="FJ225" s="59"/>
      <c r="FK225" s="93"/>
      <c r="FL225" s="59"/>
      <c r="FM225" s="59"/>
      <c r="FN225" s="59"/>
      <c r="FO225" s="59"/>
      <c r="FP225" s="59"/>
      <c r="FQ225" s="59"/>
      <c r="FR225" s="59"/>
      <c r="FS225" s="20"/>
      <c r="FT225" s="59"/>
      <c r="FU225" s="59"/>
      <c r="FV225" s="59"/>
      <c r="FW225" s="59"/>
      <c r="FX225" s="59"/>
      <c r="FY225" s="59"/>
      <c r="FZ225" s="93"/>
      <c r="GA225" s="59"/>
      <c r="GB225" s="93"/>
      <c r="GC225" s="93"/>
      <c r="GD225" s="20"/>
      <c r="GE225" s="20"/>
      <c r="GF225" s="20"/>
      <c r="GG225" s="20"/>
      <c r="GH225" s="59"/>
      <c r="GI225" s="59"/>
      <c r="GJ225" s="59"/>
      <c r="GK225" s="59"/>
      <c r="GL225" s="59"/>
      <c r="GM225" s="59"/>
      <c r="GN225" s="59"/>
      <c r="GO225" s="59"/>
      <c r="GP225" s="59"/>
      <c r="GQ225" s="59"/>
      <c r="GR225" s="59"/>
      <c r="GS225" s="59"/>
      <c r="GT225" s="20"/>
      <c r="GU225" s="20"/>
      <c r="GV225" s="59"/>
      <c r="GW225" s="59"/>
      <c r="GX225" s="59"/>
      <c r="GY225" s="59"/>
      <c r="GZ225" s="59"/>
      <c r="HA225" s="90"/>
      <c r="HB225" s="90"/>
      <c r="HC225" s="13"/>
      <c r="HD225" s="13"/>
      <c r="HE225" s="90"/>
      <c r="HF225" s="90"/>
      <c r="HG225" s="59"/>
      <c r="HH225" s="59"/>
      <c r="HI225" s="93"/>
      <c r="HJ225" s="93"/>
      <c r="HK225" s="93"/>
      <c r="HL225" s="93"/>
      <c r="HM225" s="13"/>
    </row>
    <row r="226" spans="1:221" ht="22.5" customHeight="1">
      <c r="A226" s="83" t="s">
        <v>34</v>
      </c>
      <c r="B226" s="83"/>
      <c r="C226" s="80" t="str">
        <f t="shared" ref="C226:I226" si="57">C1</f>
        <v>ADCURI Basis-Schutz
(2015)</v>
      </c>
      <c r="D226" s="80" t="str">
        <f t="shared" si="57"/>
        <v>ADCURI Top-Schutz
(2015)</v>
      </c>
      <c r="E226" s="80" t="str">
        <f t="shared" si="57"/>
        <v>ADCURI Basis-Schutz
(Stand 10-2016)</v>
      </c>
      <c r="F226" s="80" t="str">
        <f t="shared" si="57"/>
        <v>ADCURI Premium-Schutz
(Stand 10-2016)</v>
      </c>
      <c r="G226" s="80" t="str">
        <f t="shared" si="57"/>
        <v>ADCURI Top-Schutz
(Stand 10-2016)</v>
      </c>
      <c r="H226" s="80" t="str">
        <f t="shared" si="57"/>
        <v>ADCURI Top-Schutz
(2015)</v>
      </c>
      <c r="I226" s="80" t="str">
        <f t="shared" si="57"/>
        <v>Allianz
(Stand 2015-10)</v>
      </c>
      <c r="J226" s="83"/>
      <c r="K226" s="83"/>
      <c r="L226" s="80" t="str">
        <f>L1</f>
        <v>Allianz SicherheitBest
(Stand 2015-10)</v>
      </c>
      <c r="M226" s="80" t="str">
        <f>M1</f>
        <v>Allianz Familie SicherheitBest
2013-05</v>
      </c>
      <c r="N226" s="80" t="str">
        <f>N1</f>
        <v>Allianz SicherheitPlus
(Stand 2015-10)</v>
      </c>
      <c r="O226" s="80" t="str">
        <f>O1</f>
        <v>Allianz Familie SicherheitPlus
2013-05</v>
      </c>
      <c r="P226" s="83"/>
      <c r="Q226" s="83"/>
      <c r="R226" s="84"/>
      <c r="S226" s="84"/>
      <c r="T226" s="80" t="str">
        <f t="shared" ref="T226:Y226" si="58">T1</f>
        <v>Alte Leipziger compact
2015-07</v>
      </c>
      <c r="U226" s="80" t="str">
        <f t="shared" si="58"/>
        <v>Alte Leipziger compact
(Stand 2016-10)</v>
      </c>
      <c r="V226" s="80" t="str">
        <f t="shared" si="58"/>
        <v>Alte Leipziger classic
2015-07</v>
      </c>
      <c r="W226" s="80" t="str">
        <f t="shared" si="58"/>
        <v>Alte Leipziger classic
(Stand 2016-10)</v>
      </c>
      <c r="X226" s="80" t="str">
        <f t="shared" si="58"/>
        <v>Alte Leipziger comfort
2015-07</v>
      </c>
      <c r="Y226" s="80" t="str">
        <f t="shared" si="58"/>
        <v>Alte Leipziger comfort
(Stand 2016-10)</v>
      </c>
      <c r="Z226" s="84"/>
      <c r="AA226" s="84"/>
      <c r="AB226" s="84"/>
      <c r="AC226" s="14"/>
      <c r="AD226" s="14"/>
      <c r="AE226" s="14"/>
      <c r="AF226" s="14"/>
      <c r="AG226" s="14"/>
      <c r="AH226" s="14"/>
      <c r="AI226" s="80" t="str">
        <f t="shared" ref="AI226:AV226" si="59">AI1</f>
        <v>AXA BOXflex
2015-01</v>
      </c>
      <c r="AJ226" s="80" t="str">
        <f>AJ1</f>
        <v>Baden Badener TOP
(Stand 01-2018)</v>
      </c>
      <c r="AK226" s="80" t="str">
        <f t="shared" si="59"/>
        <v>Baden Badener TOP
(Stand 12-2013)</v>
      </c>
      <c r="AL226" s="80" t="str">
        <f>AL1</f>
        <v>Barmenia Premium
(Stand 10-2016)</v>
      </c>
      <c r="AM226" s="80" t="str">
        <f t="shared" si="59"/>
        <v>Barmenia Premium
(Stand 02-2015)</v>
      </c>
      <c r="AN226" s="80" t="str">
        <f t="shared" si="59"/>
        <v>Basler Ambiente Top
2016-01</v>
      </c>
      <c r="AO226" s="80" t="str">
        <f>AO1</f>
        <v>BGV Exklusiv 
(Stand 02-218)</v>
      </c>
      <c r="AP226" s="80" t="str">
        <f t="shared" si="59"/>
        <v>BGV Exklusiv 
(Stand 06-2016)</v>
      </c>
      <c r="AQ226" s="80" t="str">
        <f t="shared" si="59"/>
        <v>Concordia sorglos
(Stand 10-2014)</v>
      </c>
      <c r="AR226" s="80" t="str">
        <f t="shared" si="59"/>
        <v>Concordia Sorglos
(Stand 10-2017)</v>
      </c>
      <c r="AS226" s="80"/>
      <c r="AT226" s="80"/>
      <c r="AU226" s="80" t="str">
        <f t="shared" si="59"/>
        <v>CosmosDirekt Basis</v>
      </c>
      <c r="AV226" s="80" t="str">
        <f t="shared" si="59"/>
        <v>CosmosDirekt Comfort</v>
      </c>
      <c r="AW226" s="80" t="str">
        <f>AW1</f>
        <v>Debeka Comfort (alt)</v>
      </c>
      <c r="AX226" s="80" t="str">
        <f>AX1</f>
        <v>Debeka Comfort Plus (alt)</v>
      </c>
      <c r="AY226" s="84"/>
      <c r="AZ226" s="84"/>
      <c r="BA226" s="84"/>
      <c r="BB226" s="14"/>
      <c r="BC226" s="14"/>
      <c r="BD226" s="14"/>
      <c r="BE226" s="84"/>
      <c r="BF226" s="84"/>
      <c r="BG226" s="80" t="str">
        <f>BG1</f>
        <v>degenia classic
(Stand 10-2017)</v>
      </c>
      <c r="BH226" s="84"/>
      <c r="BI226" s="84"/>
      <c r="BJ226" s="84"/>
      <c r="BK226" s="95"/>
      <c r="BL226" s="80" t="str">
        <f>BL1</f>
        <v>degenia classic
(Stand 07-2015)</v>
      </c>
      <c r="BM226" s="80" t="str">
        <f>BM1</f>
        <v>degenia optimum
(Stand 10-2017)</v>
      </c>
      <c r="BN226" s="84"/>
      <c r="BO226" s="80" t="str">
        <f>BO1</f>
        <v>degenia premium
(Stand 10-2017)</v>
      </c>
      <c r="BP226" s="84"/>
      <c r="BQ226" s="84"/>
      <c r="BR226" s="95"/>
      <c r="BS226" s="80" t="str">
        <f>BS1</f>
        <v>degenia premium
(Stand 07-2015)</v>
      </c>
      <c r="BT226" s="84"/>
      <c r="BU226" s="84"/>
      <c r="BV226" s="95"/>
      <c r="BW226" s="80" t="str">
        <f>BW1</f>
        <v>degenia optimum
(Stand 07-2015)</v>
      </c>
      <c r="BX226" s="80" t="str">
        <f>BX1</f>
        <v>Die Bayerische Komfort
(Stand 04-2017)</v>
      </c>
      <c r="BY226" s="80" t="str">
        <f>BY1</f>
        <v>Die Bayerische Komfort
(Stand 2015-05)</v>
      </c>
      <c r="BZ226" s="10"/>
      <c r="CA226" s="80" t="str">
        <f>CA1</f>
        <v>Die Bayerische Prestige
(Stand 04-2017)</v>
      </c>
      <c r="CB226" s="14"/>
      <c r="CC226" s="80" t="str">
        <f>CC1</f>
        <v>Die Bayerische Smart
(Stand 04-2017)</v>
      </c>
      <c r="CD226" s="10"/>
      <c r="CE226" s="91"/>
      <c r="CF226" s="14"/>
      <c r="CG226" s="14"/>
      <c r="CH226" s="84"/>
      <c r="CI226" s="84"/>
      <c r="CJ226" s="84"/>
      <c r="CK226" s="80" t="str">
        <f>CK1</f>
        <v>Domcura Komfort
(Stand 10-2014)</v>
      </c>
      <c r="CL226" s="80" t="str">
        <f>CL1</f>
        <v>Domcura Standard
(Stand 10-2014)</v>
      </c>
      <c r="CM226" s="80" t="str">
        <f>CM1</f>
        <v>Domcura Top
(Stand 10-2014)</v>
      </c>
      <c r="CN226" s="80" t="str">
        <f>CN1</f>
        <v>ERGO
(Stand 2017-09)</v>
      </c>
      <c r="CO226" s="80" t="str">
        <f>CO1</f>
        <v>ERGO Premium
(Stand 2017-09)</v>
      </c>
      <c r="CP226" s="84"/>
      <c r="CQ226" s="84"/>
      <c r="CR226" s="80" t="str">
        <f>CR1</f>
        <v>Ergo Privatschutz spezial
(Stand 2015-06)</v>
      </c>
      <c r="CS226" s="84"/>
      <c r="CT226" s="84"/>
      <c r="CU226" s="84"/>
      <c r="CV226" s="80" t="str">
        <f>CV1</f>
        <v>Generali Basis
(Stand 2013-07)</v>
      </c>
      <c r="CW226" s="84"/>
      <c r="CX226" s="84"/>
      <c r="CY226" s="84"/>
      <c r="CZ226" s="80" t="str">
        <f>CZ1</f>
        <v>Generali KomfortPlus
(Stand 2013-07)</v>
      </c>
      <c r="DA226" s="80" t="str">
        <f>DA1</f>
        <v>Gothaer Basis
(Stand 2016-01)</v>
      </c>
      <c r="DB226" s="84"/>
      <c r="DC226" s="84"/>
      <c r="DD226" s="84"/>
      <c r="DE226" s="84"/>
      <c r="DF226" s="80" t="str">
        <f>DF1</f>
        <v>Gothaer Top
(Stand 2016-01)</v>
      </c>
      <c r="DG226" s="91"/>
      <c r="DH226" s="80" t="str">
        <f>DH1</f>
        <v>Gothaer Plus
(Stand 2016-01)</v>
      </c>
      <c r="DI226" s="84"/>
      <c r="DJ226" s="84"/>
      <c r="DK226" s="84"/>
      <c r="DL226" s="91"/>
      <c r="DM226" s="91"/>
      <c r="DN226" s="80" t="str">
        <f>DN1</f>
        <v>HDI Rundum Sorglos Fam
(Stand 2014-06)</v>
      </c>
      <c r="DO226" s="80" t="str">
        <f>DO1</f>
        <v>Helvetia Basis
(Stand 2015-07)</v>
      </c>
      <c r="DP226" s="80" t="str">
        <f>DP1</f>
        <v>Helvetia Komfort
(Stand 2015-07)</v>
      </c>
      <c r="DQ226" s="83"/>
      <c r="DR226" s="84"/>
      <c r="DS226" s="84"/>
      <c r="DT226" s="84"/>
      <c r="DU226" s="84"/>
      <c r="DV226" s="14"/>
      <c r="DW226" s="14"/>
      <c r="DX226" s="14"/>
      <c r="DY226" s="14"/>
      <c r="DZ226" s="14"/>
      <c r="EA226" s="14"/>
      <c r="EB226" s="14"/>
      <c r="EC226" s="14"/>
      <c r="ED226" s="80" t="str">
        <f t="shared" ref="ED226:EK226" si="60">ED1</f>
        <v>HKD Einfach Besser
(Stand 2016)</v>
      </c>
      <c r="EE226" s="80" t="str">
        <f t="shared" si="60"/>
        <v>HKD Einfach Besser 60Aktiv
(Stand 2016)</v>
      </c>
      <c r="EF226" s="80" t="str">
        <f t="shared" si="60"/>
        <v>HKD Einfach Komplett
(Stand 2016)</v>
      </c>
      <c r="EG226" s="80" t="str">
        <f t="shared" si="60"/>
        <v>HKD Einfach Kompl. 60Aktiv
(Stand 2016)</v>
      </c>
      <c r="EH226" s="80" t="str">
        <f t="shared" si="60"/>
        <v>HK Einfach Gut
(Stand 2017-07)</v>
      </c>
      <c r="EI226" s="80" t="str">
        <f t="shared" si="60"/>
        <v>HK Einfach Besser
(Stand 2017-07)</v>
      </c>
      <c r="EJ226" s="80" t="str">
        <f t="shared" si="60"/>
        <v>HK Einfach Besser Plus
(Stand 2017-07)</v>
      </c>
      <c r="EK226" s="80" t="str">
        <f t="shared" si="60"/>
        <v>HK Einfach Komplett
(Stand 2017-07)</v>
      </c>
      <c r="EL226" s="80" t="str">
        <f>EL1</f>
        <v>HK Einfach Besser
(Stand 2018-01)</v>
      </c>
      <c r="EM226" s="80" t="str">
        <f>EM1</f>
        <v>HK Einfach Besser Plus
(Stand 2018-01)</v>
      </c>
      <c r="EN226" s="80" t="str">
        <f>EN1</f>
        <v>HK Einfach Gut
(Stand 2018-01)</v>
      </c>
      <c r="EO226" s="80" t="str">
        <f>EO1</f>
        <v>HK Einfach Komplett
(Stand 2018-01)</v>
      </c>
      <c r="EP226" s="80" t="str">
        <f>EP1</f>
        <v>HUK Classic
(Stand 2016-05)</v>
      </c>
      <c r="EQ226" s="84"/>
      <c r="ER226" s="80" t="str">
        <f>ER1</f>
        <v>HUK Plus
(Stamd 2016-05)</v>
      </c>
      <c r="ES226" s="84"/>
      <c r="ET226" s="84"/>
      <c r="EU226" s="84"/>
      <c r="EV226" s="80" t="str">
        <f>EV1</f>
        <v>HUK Classic
(Stand 2016-05)</v>
      </c>
      <c r="EW226" s="80" t="str">
        <f>EW1</f>
        <v>HUK Plus
(Stand 2016-05)</v>
      </c>
      <c r="EX226" s="80" t="str">
        <f>EX1</f>
        <v>HUK24 Classic
(Stand 2016-05)</v>
      </c>
      <c r="EY226" s="80" t="str">
        <f>EY1</f>
        <v>HUK24 Plus
(Stand 2016-05)</v>
      </c>
      <c r="EZ226" s="83"/>
      <c r="FA226" s="83"/>
      <c r="FB226" s="80" t="str">
        <f>FB1</f>
        <v>Ideal Exklusiv
(Stand 2016-05)</v>
      </c>
      <c r="FC226" s="80" t="str">
        <f>FC1</f>
        <v>Ideal Klassik
(Stand 2016-05)</v>
      </c>
      <c r="FD226" s="84"/>
      <c r="FE226" s="84"/>
      <c r="FF226" s="80" t="str">
        <f>FF1</f>
        <v>Interrisk XXL
(Stand 2013-12)</v>
      </c>
      <c r="FG226" s="80" t="str">
        <f>FG1</f>
        <v>ITL Classic 2000
(Stand 11-1999)</v>
      </c>
      <c r="FH226" s="84"/>
      <c r="FI226" s="80" t="str">
        <f>FI1</f>
        <v>ITL Protect 2000
(Stand 11-1999)</v>
      </c>
      <c r="FJ226" s="84"/>
      <c r="FK226" s="80" t="str">
        <f>FK1</f>
        <v>ITL PHV Business-Police
Stand 2010-01</v>
      </c>
      <c r="FL226" s="84"/>
      <c r="FM226" s="80" t="str">
        <f>FM1</f>
        <v>ITL afm Eurosecure 2011
Stand 07-2011 (05-2012)</v>
      </c>
      <c r="FN226" s="80" t="str">
        <f>FN1</f>
        <v>ITL afm Premium 2011
Stand 07-2011 (05-2012)</v>
      </c>
      <c r="FO226" s="80" t="str">
        <f t="shared" ref="FO226:FP226" si="61">FO1</f>
        <v>ITL afm Eurosecure 2011
(Stand 01-2018)</v>
      </c>
      <c r="FP226" s="80" t="str">
        <f t="shared" si="61"/>
        <v>ITL afm Premium 2011
(Stand 01-2018)</v>
      </c>
      <c r="FQ226" s="80" t="str">
        <f>FQ1</f>
        <v>ITL afm Eurosecure 2011
!!Tarif geschlossen!!</v>
      </c>
      <c r="FR226" s="80" t="str">
        <f>FR1</f>
        <v>ITL afm Premium 2011
!!Tarif geschlossen!!</v>
      </c>
      <c r="FS226" s="84"/>
      <c r="FT226" s="80" t="str">
        <f>FT1</f>
        <v>Janitos Balance
(Stand 2015-10)</v>
      </c>
      <c r="FU226" s="80" t="str">
        <f>FU1</f>
        <v>Janitos Basic
(Stand 2015-10)</v>
      </c>
      <c r="FV226" s="80" t="str">
        <f>FV1</f>
        <v>Janitos Best Selection
(Stand 2015-10)</v>
      </c>
      <c r="FW226" s="84"/>
      <c r="FX226" s="80" t="str">
        <f>FX1</f>
        <v>nat. suisse Komfort
(Stand 2012-01)</v>
      </c>
      <c r="FY226" s="80" t="str">
        <f>FY1</f>
        <v>nat. suisse Premium
(Stand 2012-01)</v>
      </c>
      <c r="FZ226" s="80" t="str">
        <f>FZ1</f>
        <v>NV PrivatPremium 2.0
(Stand 2015-10)</v>
      </c>
      <c r="GA226" s="84"/>
      <c r="GB226" s="80" t="str">
        <f>GB1</f>
        <v>Prokundo Exklusiv
(Stand 2015-05)</v>
      </c>
      <c r="GC226" s="80" t="str">
        <f>GC1</f>
        <v>Prokundo Komfort
(Stand 2015-05)</v>
      </c>
      <c r="GD226" s="84"/>
      <c r="GE226" s="84"/>
      <c r="GF226" s="14"/>
      <c r="GG226" s="14"/>
      <c r="GH226" s="80" t="str">
        <f>GH1</f>
        <v>Provinzial Kompaktschutz
(Stand 2015-09)</v>
      </c>
      <c r="GI226" s="80" t="str">
        <f>GI1</f>
        <v>Provinzial Rundumschutz
(Stand 2015-09)</v>
      </c>
      <c r="GJ226" s="84"/>
      <c r="GK226" s="84"/>
      <c r="GL226" s="80" t="str">
        <f>GL1</f>
        <v>Rhion Plus
(Stand 2016-04)</v>
      </c>
      <c r="GM226" s="80" t="str">
        <f>GM1</f>
        <v>Rhion Standard
(Stand 2016-04)</v>
      </c>
      <c r="GN226" s="80" t="str">
        <f>GN1</f>
        <v>Rhion Premium
(Stand 2016-04)</v>
      </c>
      <c r="GO226" s="84"/>
      <c r="GP226" s="80" t="str">
        <f>GP1</f>
        <v>R+V PrivatPolice
(Stand 2012-07)</v>
      </c>
      <c r="GQ226" s="80" t="str">
        <f>GQ1</f>
        <v>Signal Iduna Optimal
(Stand 2015-01)</v>
      </c>
      <c r="GR226" s="84"/>
      <c r="GS226" s="84"/>
      <c r="GT226" s="14"/>
      <c r="GU226" s="14"/>
      <c r="GV226" s="80" t="str">
        <f>GV1</f>
        <v>SLP Prima
(Stand 2016-01)</v>
      </c>
      <c r="GW226" s="80" t="str">
        <f>GW1</f>
        <v>SLP Prima Plus
(Stand 2016-01)</v>
      </c>
      <c r="GX226" s="80" t="str">
        <f>GX1</f>
        <v>VdVA Classic
(Stand 2015-01)</v>
      </c>
      <c r="GY226" s="80" t="str">
        <f>GY1</f>
        <v>VdVA Exclusiv
(Stand 2015-01)</v>
      </c>
      <c r="GZ226" s="80" t="str">
        <f>GZ1</f>
        <v>VGH
(Stand 2015-07)</v>
      </c>
      <c r="HA226" s="85"/>
      <c r="HB226" s="85"/>
      <c r="HC226" s="85"/>
      <c r="HD226" s="85"/>
      <c r="HE226" s="80" t="str">
        <f>HE1</f>
        <v>VHV Klassik Garant
(Stand 2014)</v>
      </c>
      <c r="HF226" s="80" t="str">
        <f>HF1</f>
        <v>VHV Klassik Garant Exkl.
(Stand 2014)</v>
      </c>
      <c r="HG226" s="80" t="str">
        <f t="shared" ref="HG226" si="62">HG1</f>
        <v>VHV Klassik Garant
(Stand 2017)</v>
      </c>
      <c r="HH226" s="80" t="str">
        <f>HH1</f>
        <v>VHV Klassik Garant Exklusiv
(Stand 2017)</v>
      </c>
      <c r="HI226" s="80" t="str">
        <f>HI1</f>
        <v>VWB 60 Plus Komfort
(Stand 2009-10)</v>
      </c>
      <c r="HJ226" s="80" t="str">
        <f>HJ1</f>
        <v>VWB 60 Plus KomfortPlus
(Stand 2009-10)</v>
      </c>
      <c r="HK226" s="83"/>
      <c r="HL226" s="80" t="str">
        <f>HL1</f>
        <v>Württembergische PremiumSchutz Platinum
(Stand 2014-06)</v>
      </c>
      <c r="HM226" s="16"/>
    </row>
    <row r="227" spans="1:221" ht="22.5" customHeight="1">
      <c r="A227" s="44" t="s">
        <v>38</v>
      </c>
      <c r="B227" s="44"/>
      <c r="C227" s="42" t="s">
        <v>4129</v>
      </c>
      <c r="D227" s="42" t="s">
        <v>5573</v>
      </c>
      <c r="E227" s="42" t="s">
        <v>4129</v>
      </c>
      <c r="F227" s="42" t="s">
        <v>5573</v>
      </c>
      <c r="G227" s="42" t="s">
        <v>5573</v>
      </c>
      <c r="H227" s="42" t="s">
        <v>5573</v>
      </c>
      <c r="I227" s="42" t="s">
        <v>1599</v>
      </c>
      <c r="J227" s="42" t="s">
        <v>265</v>
      </c>
      <c r="K227" s="42" t="s">
        <v>1599</v>
      </c>
      <c r="L227" s="42" t="s">
        <v>1599</v>
      </c>
      <c r="M227" s="42" t="s">
        <v>1599</v>
      </c>
      <c r="N227" s="42" t="s">
        <v>1599</v>
      </c>
      <c r="O227" s="42" t="s">
        <v>1599</v>
      </c>
      <c r="P227" s="42" t="s">
        <v>100</v>
      </c>
      <c r="Q227" s="42" t="s">
        <v>100</v>
      </c>
      <c r="R227" s="42" t="s">
        <v>83</v>
      </c>
      <c r="S227" s="42" t="s">
        <v>83</v>
      </c>
      <c r="T227" s="42" t="s">
        <v>100</v>
      </c>
      <c r="U227" s="42" t="s">
        <v>100</v>
      </c>
      <c r="V227" s="42" t="s">
        <v>308</v>
      </c>
      <c r="W227" s="42" t="s">
        <v>308</v>
      </c>
      <c r="X227" s="42" t="s">
        <v>4712</v>
      </c>
      <c r="Y227" s="42" t="s">
        <v>4712</v>
      </c>
      <c r="Z227" s="42" t="s">
        <v>1759</v>
      </c>
      <c r="AA227" s="42" t="s">
        <v>137</v>
      </c>
      <c r="AB227" s="42" t="s">
        <v>137</v>
      </c>
      <c r="AC227" s="42" t="s">
        <v>495</v>
      </c>
      <c r="AD227" s="42" t="s">
        <v>495</v>
      </c>
      <c r="AE227" s="42" t="s">
        <v>2342</v>
      </c>
      <c r="AF227" s="47" t="s">
        <v>69</v>
      </c>
      <c r="AG227" s="47" t="s">
        <v>69</v>
      </c>
      <c r="AH227" s="47" t="s">
        <v>69</v>
      </c>
      <c r="AI227" s="47" t="s">
        <v>69</v>
      </c>
      <c r="AJ227" s="42" t="s">
        <v>126</v>
      </c>
      <c r="AK227" s="42" t="s">
        <v>126</v>
      </c>
      <c r="AL227" s="42" t="s">
        <v>5573</v>
      </c>
      <c r="AM227" s="42" t="s">
        <v>5300</v>
      </c>
      <c r="AN227" s="42" t="s">
        <v>5300</v>
      </c>
      <c r="AO227" s="42" t="s">
        <v>5866</v>
      </c>
      <c r="AP227" s="42" t="s">
        <v>5866</v>
      </c>
      <c r="AQ227" s="42" t="s">
        <v>5433</v>
      </c>
      <c r="AR227" s="42" t="s">
        <v>5433</v>
      </c>
      <c r="AS227" s="42" t="s">
        <v>7389</v>
      </c>
      <c r="AT227" s="42" t="s">
        <v>7390</v>
      </c>
      <c r="AU227" s="42" t="s">
        <v>126</v>
      </c>
      <c r="AV227" s="42" t="s">
        <v>126</v>
      </c>
      <c r="AW227" s="42" t="s">
        <v>137</v>
      </c>
      <c r="AX227" s="42" t="s">
        <v>137</v>
      </c>
      <c r="AY227" s="42" t="s">
        <v>126</v>
      </c>
      <c r="AZ227" s="42" t="s">
        <v>126</v>
      </c>
      <c r="BA227" s="42" t="s">
        <v>126</v>
      </c>
      <c r="BB227" s="42" t="s">
        <v>137</v>
      </c>
      <c r="BC227" s="42" t="s">
        <v>137</v>
      </c>
      <c r="BD227" s="42" t="s">
        <v>137</v>
      </c>
      <c r="BE227" s="42" t="s">
        <v>137</v>
      </c>
      <c r="BF227" s="42" t="s">
        <v>137</v>
      </c>
      <c r="BG227" s="42" t="s">
        <v>7138</v>
      </c>
      <c r="BH227" s="42" t="s">
        <v>137</v>
      </c>
      <c r="BI227" s="42" t="s">
        <v>137</v>
      </c>
      <c r="BJ227" s="42" t="s">
        <v>137</v>
      </c>
      <c r="BK227" s="42" t="s">
        <v>137</v>
      </c>
      <c r="BL227" s="42" t="s">
        <v>137</v>
      </c>
      <c r="BM227" s="42" t="s">
        <v>7138</v>
      </c>
      <c r="BN227" s="42" t="s">
        <v>137</v>
      </c>
      <c r="BO227" s="42" t="s">
        <v>7138</v>
      </c>
      <c r="BP227" s="42" t="s">
        <v>137</v>
      </c>
      <c r="BQ227" s="42" t="s">
        <v>137</v>
      </c>
      <c r="BR227" s="42" t="s">
        <v>137</v>
      </c>
      <c r="BS227" s="42" t="s">
        <v>137</v>
      </c>
      <c r="BT227" s="42" t="s">
        <v>137</v>
      </c>
      <c r="BU227" s="42" t="s">
        <v>137</v>
      </c>
      <c r="BV227" s="42" t="s">
        <v>137</v>
      </c>
      <c r="BW227" s="42" t="s">
        <v>137</v>
      </c>
      <c r="BX227" s="42" t="s">
        <v>83</v>
      </c>
      <c r="BY227" s="42" t="s">
        <v>83</v>
      </c>
      <c r="BZ227" s="42" t="s">
        <v>83</v>
      </c>
      <c r="CA227" s="42" t="s">
        <v>7337</v>
      </c>
      <c r="CB227" s="42" t="s">
        <v>308</v>
      </c>
      <c r="CC227" s="42" t="s">
        <v>7354</v>
      </c>
      <c r="CD227" s="42" t="s">
        <v>3964</v>
      </c>
      <c r="CE227" s="42" t="s">
        <v>126</v>
      </c>
      <c r="CF227" s="29" t="s">
        <v>202</v>
      </c>
      <c r="CG227" s="29" t="s">
        <v>202</v>
      </c>
      <c r="CH227" s="29" t="s">
        <v>202</v>
      </c>
      <c r="CI227" s="29" t="s">
        <v>202</v>
      </c>
      <c r="CJ227" s="29" t="s">
        <v>137</v>
      </c>
      <c r="CK227" s="29" t="s">
        <v>137</v>
      </c>
      <c r="CL227" s="29" t="s">
        <v>137</v>
      </c>
      <c r="CM227" s="29" t="s">
        <v>202</v>
      </c>
      <c r="CN227" s="42" t="s">
        <v>137</v>
      </c>
      <c r="CO227" s="42" t="s">
        <v>137</v>
      </c>
      <c r="CP227" s="29" t="s">
        <v>137</v>
      </c>
      <c r="CQ227" s="29" t="s">
        <v>137</v>
      </c>
      <c r="CR227" s="29" t="s">
        <v>137</v>
      </c>
      <c r="CS227" s="29" t="s">
        <v>213</v>
      </c>
      <c r="CT227" s="29" t="s">
        <v>213</v>
      </c>
      <c r="CU227" s="29" t="s">
        <v>213</v>
      </c>
      <c r="CV227" s="29" t="s">
        <v>213</v>
      </c>
      <c r="CW227" s="29" t="s">
        <v>213</v>
      </c>
      <c r="CX227" s="29" t="s">
        <v>213</v>
      </c>
      <c r="CY227" s="29" t="s">
        <v>213</v>
      </c>
      <c r="CZ227" s="29" t="s">
        <v>213</v>
      </c>
      <c r="DA227" s="42" t="s">
        <v>137</v>
      </c>
      <c r="DB227" s="42" t="s">
        <v>137</v>
      </c>
      <c r="DC227" s="42" t="s">
        <v>137</v>
      </c>
      <c r="DD227" s="42" t="s">
        <v>137</v>
      </c>
      <c r="DE227" s="42" t="s">
        <v>137</v>
      </c>
      <c r="DF227" s="42" t="s">
        <v>137</v>
      </c>
      <c r="DG227" s="42" t="s">
        <v>137</v>
      </c>
      <c r="DH227" s="42" t="s">
        <v>137</v>
      </c>
      <c r="DI227" s="42" t="s">
        <v>126</v>
      </c>
      <c r="DJ227" s="42" t="s">
        <v>126</v>
      </c>
      <c r="DK227" s="42" t="s">
        <v>126</v>
      </c>
      <c r="DL227" s="42" t="s">
        <v>308</v>
      </c>
      <c r="DM227" s="42" t="s">
        <v>308</v>
      </c>
      <c r="DN227" s="42" t="s">
        <v>308</v>
      </c>
      <c r="DO227" s="42" t="s">
        <v>3748</v>
      </c>
      <c r="DP227" s="42" t="s">
        <v>3748</v>
      </c>
      <c r="DQ227" s="42" t="s">
        <v>126</v>
      </c>
      <c r="DR227" s="42" t="s">
        <v>137</v>
      </c>
      <c r="DS227" s="42" t="s">
        <v>137</v>
      </c>
      <c r="DT227" s="42" t="s">
        <v>137</v>
      </c>
      <c r="DU227" s="42" t="s">
        <v>137</v>
      </c>
      <c r="DV227" s="42" t="s">
        <v>137</v>
      </c>
      <c r="DW227" s="42" t="s">
        <v>137</v>
      </c>
      <c r="DX227" s="42" t="s">
        <v>137</v>
      </c>
      <c r="DY227" s="42" t="s">
        <v>137</v>
      </c>
      <c r="DZ227" s="42" t="s">
        <v>137</v>
      </c>
      <c r="EA227" s="42" t="s">
        <v>137</v>
      </c>
      <c r="EB227" s="42" t="s">
        <v>137</v>
      </c>
      <c r="EC227" s="42" t="s">
        <v>137</v>
      </c>
      <c r="ED227" s="42" t="s">
        <v>137</v>
      </c>
      <c r="EE227" s="42" t="s">
        <v>137</v>
      </c>
      <c r="EF227" s="42" t="s">
        <v>137</v>
      </c>
      <c r="EG227" s="42" t="s">
        <v>137</v>
      </c>
      <c r="EH227" s="42" t="s">
        <v>137</v>
      </c>
      <c r="EI227" s="42" t="s">
        <v>137</v>
      </c>
      <c r="EJ227" s="42" t="s">
        <v>137</v>
      </c>
      <c r="EK227" s="42" t="s">
        <v>137</v>
      </c>
      <c r="EL227" s="42" t="s">
        <v>137</v>
      </c>
      <c r="EM227" s="42" t="s">
        <v>137</v>
      </c>
      <c r="EN227" s="42" t="s">
        <v>137</v>
      </c>
      <c r="EO227" s="42" t="s">
        <v>137</v>
      </c>
      <c r="EP227" s="42" t="s">
        <v>137</v>
      </c>
      <c r="EQ227" s="42" t="s">
        <v>126</v>
      </c>
      <c r="ER227" s="42" t="s">
        <v>137</v>
      </c>
      <c r="ES227" s="42" t="s">
        <v>126</v>
      </c>
      <c r="ET227" s="42" t="s">
        <v>126</v>
      </c>
      <c r="EU227" s="42" t="s">
        <v>126</v>
      </c>
      <c r="EV227" s="42" t="s">
        <v>137</v>
      </c>
      <c r="EW227" s="42" t="s">
        <v>137</v>
      </c>
      <c r="EX227" s="42" t="s">
        <v>137</v>
      </c>
      <c r="EY227" s="42" t="s">
        <v>137</v>
      </c>
      <c r="EZ227" s="42" t="s">
        <v>126</v>
      </c>
      <c r="FA227" s="42" t="s">
        <v>126</v>
      </c>
      <c r="FB227" s="42" t="s">
        <v>137</v>
      </c>
      <c r="FC227" s="42" t="s">
        <v>126</v>
      </c>
      <c r="FD227" s="42" t="s">
        <v>308</v>
      </c>
      <c r="FE227" s="42" t="s">
        <v>308</v>
      </c>
      <c r="FF227" s="42" t="s">
        <v>4437</v>
      </c>
      <c r="FG227" s="47" t="s">
        <v>25</v>
      </c>
      <c r="FH227" s="42" t="s">
        <v>25</v>
      </c>
      <c r="FI227" s="42" t="s">
        <v>14</v>
      </c>
      <c r="FJ227" s="42" t="s">
        <v>14</v>
      </c>
      <c r="FK227" s="42" t="s">
        <v>495</v>
      </c>
      <c r="FL227" s="42" t="s">
        <v>14</v>
      </c>
      <c r="FM227" s="42" t="s">
        <v>363</v>
      </c>
      <c r="FN227" s="42" t="s">
        <v>304</v>
      </c>
      <c r="FO227" s="42" t="s">
        <v>7765</v>
      </c>
      <c r="FP227" s="42" t="s">
        <v>7765</v>
      </c>
      <c r="FQ227" s="42" t="s">
        <v>7765</v>
      </c>
      <c r="FR227" s="42" t="s">
        <v>7765</v>
      </c>
      <c r="FS227" s="42" t="s">
        <v>3964</v>
      </c>
      <c r="FT227" s="42" t="s">
        <v>137</v>
      </c>
      <c r="FU227" s="42" t="s">
        <v>126</v>
      </c>
      <c r="FV227" s="42" t="s">
        <v>5754</v>
      </c>
      <c r="FW227" s="42" t="s">
        <v>279</v>
      </c>
      <c r="FX227" s="42" t="s">
        <v>279</v>
      </c>
      <c r="FY227" s="42" t="s">
        <v>137</v>
      </c>
      <c r="FZ227" s="42" t="s">
        <v>126</v>
      </c>
      <c r="GA227" s="42" t="s">
        <v>25</v>
      </c>
      <c r="GB227" s="42" t="s">
        <v>137</v>
      </c>
      <c r="GC227" s="42" t="s">
        <v>132</v>
      </c>
      <c r="GD227" s="42" t="s">
        <v>132</v>
      </c>
      <c r="GE227" s="42" t="s">
        <v>132</v>
      </c>
      <c r="GF227" s="42" t="s">
        <v>132</v>
      </c>
      <c r="GG227" s="42" t="s">
        <v>132</v>
      </c>
      <c r="GH227" s="42" t="s">
        <v>132</v>
      </c>
      <c r="GI227" s="42" t="s">
        <v>137</v>
      </c>
      <c r="GJ227" s="42" t="s">
        <v>137</v>
      </c>
      <c r="GK227" s="42" t="s">
        <v>137</v>
      </c>
      <c r="GL227" s="42" t="s">
        <v>137</v>
      </c>
      <c r="GM227" s="42" t="s">
        <v>137</v>
      </c>
      <c r="GN227" s="42" t="s">
        <v>137</v>
      </c>
      <c r="GO227" s="42" t="s">
        <v>336</v>
      </c>
      <c r="GP227" s="42" t="s">
        <v>336</v>
      </c>
      <c r="GQ227" s="42" t="s">
        <v>137</v>
      </c>
      <c r="GR227" s="42" t="s">
        <v>126</v>
      </c>
      <c r="GS227" s="42" t="s">
        <v>137</v>
      </c>
      <c r="GT227" s="42" t="s">
        <v>137</v>
      </c>
      <c r="GU227" s="42" t="s">
        <v>126</v>
      </c>
      <c r="GV227" s="42" t="s">
        <v>126</v>
      </c>
      <c r="GW227" s="42" t="s">
        <v>137</v>
      </c>
      <c r="GX227" s="42" t="s">
        <v>126</v>
      </c>
      <c r="GY227" s="42" t="s">
        <v>137</v>
      </c>
      <c r="GZ227" s="42" t="s">
        <v>25</v>
      </c>
      <c r="HA227" s="47" t="s">
        <v>69</v>
      </c>
      <c r="HB227" s="47" t="s">
        <v>69</v>
      </c>
      <c r="HC227" s="42" t="s">
        <v>137</v>
      </c>
      <c r="HD227" s="42" t="s">
        <v>137</v>
      </c>
      <c r="HE227" s="42" t="s">
        <v>137</v>
      </c>
      <c r="HF227" s="42" t="s">
        <v>137</v>
      </c>
      <c r="HG227" s="42" t="s">
        <v>137</v>
      </c>
      <c r="HH227" s="42" t="s">
        <v>137</v>
      </c>
      <c r="HI227" s="42" t="s">
        <v>132</v>
      </c>
      <c r="HJ227" s="42" t="s">
        <v>137</v>
      </c>
      <c r="HK227" s="42" t="s">
        <v>550</v>
      </c>
      <c r="HL227" s="42" t="s">
        <v>550</v>
      </c>
      <c r="HM227" s="42" t="s">
        <v>3321</v>
      </c>
    </row>
    <row r="228" spans="1:221" ht="11.25" customHeight="1">
      <c r="A228" s="86" t="s">
        <v>435</v>
      </c>
      <c r="B228" s="86"/>
      <c r="C228" s="62" t="s">
        <v>5572</v>
      </c>
      <c r="D228" s="62" t="s">
        <v>5574</v>
      </c>
      <c r="E228" s="62" t="s">
        <v>6189</v>
      </c>
      <c r="F228" s="62" t="s">
        <v>6189</v>
      </c>
      <c r="G228" s="62" t="s">
        <v>6189</v>
      </c>
      <c r="H228" s="62" t="s">
        <v>5574</v>
      </c>
      <c r="I228" s="62" t="s">
        <v>6377</v>
      </c>
      <c r="J228" s="62"/>
      <c r="K228" s="62" t="s">
        <v>1630</v>
      </c>
      <c r="L228" s="62" t="s">
        <v>6377</v>
      </c>
      <c r="M228" s="62" t="s">
        <v>4193</v>
      </c>
      <c r="N228" s="62" t="s">
        <v>6377</v>
      </c>
      <c r="O228" s="62" t="s">
        <v>4193</v>
      </c>
      <c r="P228" s="63"/>
      <c r="Q228" s="63" t="s">
        <v>697</v>
      </c>
      <c r="R228" s="63"/>
      <c r="S228" s="63" t="s">
        <v>747</v>
      </c>
      <c r="T228" s="62" t="s">
        <v>4847</v>
      </c>
      <c r="U228" s="62" t="s">
        <v>4847</v>
      </c>
      <c r="V228" s="62" t="s">
        <v>4798</v>
      </c>
      <c r="W228" s="62" t="s">
        <v>4798</v>
      </c>
      <c r="X228" s="62" t="s">
        <v>4713</v>
      </c>
      <c r="Y228" s="62" t="s">
        <v>4713</v>
      </c>
      <c r="Z228" s="63" t="s">
        <v>1097</v>
      </c>
      <c r="AA228" s="63" t="s">
        <v>1737</v>
      </c>
      <c r="AB228" s="63" t="s">
        <v>1737</v>
      </c>
      <c r="AC228" s="63" t="s">
        <v>2341</v>
      </c>
      <c r="AD228" s="63" t="s">
        <v>2341</v>
      </c>
      <c r="AE228" s="63" t="s">
        <v>2341</v>
      </c>
      <c r="AF228" s="63"/>
      <c r="AG228" s="63"/>
      <c r="AH228" s="63"/>
      <c r="AI228" s="200"/>
      <c r="AJ228" s="63" t="s">
        <v>3931</v>
      </c>
      <c r="AK228" s="63" t="s">
        <v>3931</v>
      </c>
      <c r="AL228" s="62" t="s">
        <v>6189</v>
      </c>
      <c r="AM228" s="63" t="s">
        <v>5301</v>
      </c>
      <c r="AN228" s="63" t="s">
        <v>5825</v>
      </c>
      <c r="AO228" s="63" t="s">
        <v>6936</v>
      </c>
      <c r="AP228" s="63" t="s">
        <v>5301</v>
      </c>
      <c r="AQ228" s="63" t="s">
        <v>1112</v>
      </c>
      <c r="AR228" s="63" t="s">
        <v>7032</v>
      </c>
      <c r="AS228" s="63"/>
      <c r="AT228" s="63"/>
      <c r="AU228" s="63" t="s">
        <v>3362</v>
      </c>
      <c r="AV228" s="63" t="s">
        <v>3362</v>
      </c>
      <c r="AW228" s="63" t="s">
        <v>1260</v>
      </c>
      <c r="AX228" s="63" t="s">
        <v>1260</v>
      </c>
      <c r="AY228" s="63" t="s">
        <v>1260</v>
      </c>
      <c r="AZ228" s="63" t="s">
        <v>1260</v>
      </c>
      <c r="BA228" s="63" t="s">
        <v>1260</v>
      </c>
      <c r="BB228" s="63" t="s">
        <v>1260</v>
      </c>
      <c r="BC228" s="63" t="s">
        <v>1260</v>
      </c>
      <c r="BD228" s="63" t="s">
        <v>1260</v>
      </c>
      <c r="BE228" s="62"/>
      <c r="BF228" s="62" t="s">
        <v>821</v>
      </c>
      <c r="BG228" s="63" t="s">
        <v>7139</v>
      </c>
      <c r="BH228" s="62"/>
      <c r="BI228" s="62" t="s">
        <v>820</v>
      </c>
      <c r="BJ228" s="62" t="s">
        <v>820</v>
      </c>
      <c r="BK228" s="62" t="s">
        <v>4316</v>
      </c>
      <c r="BL228" s="63" t="s">
        <v>4316</v>
      </c>
      <c r="BM228" s="63" t="s">
        <v>7165</v>
      </c>
      <c r="BN228" s="62"/>
      <c r="BO228" s="63" t="s">
        <v>7139</v>
      </c>
      <c r="BP228" s="62" t="s">
        <v>870</v>
      </c>
      <c r="BQ228" s="62" t="s">
        <v>870</v>
      </c>
      <c r="BR228" s="62" t="s">
        <v>4316</v>
      </c>
      <c r="BS228" s="63" t="s">
        <v>4316</v>
      </c>
      <c r="BT228" s="62" t="s">
        <v>919</v>
      </c>
      <c r="BU228" s="62" t="s">
        <v>919</v>
      </c>
      <c r="BV228" s="62" t="s">
        <v>4316</v>
      </c>
      <c r="BW228" s="63" t="s">
        <v>4631</v>
      </c>
      <c r="BX228" s="63" t="s">
        <v>7276</v>
      </c>
      <c r="BY228" s="63" t="s">
        <v>4910</v>
      </c>
      <c r="BZ228" s="63" t="s">
        <v>4910</v>
      </c>
      <c r="CA228" s="63" t="s">
        <v>7334</v>
      </c>
      <c r="CB228" s="63" t="s">
        <v>4096</v>
      </c>
      <c r="CC228" s="63" t="s">
        <v>7276</v>
      </c>
      <c r="CD228" s="63" t="s">
        <v>4911</v>
      </c>
      <c r="CE228" s="62"/>
      <c r="CF228" s="64" t="s">
        <v>5118</v>
      </c>
      <c r="CG228" s="64" t="s">
        <v>5118</v>
      </c>
      <c r="CH228" s="64"/>
      <c r="CI228" s="64"/>
      <c r="CJ228" s="64"/>
      <c r="CK228" s="64" t="s">
        <v>5009</v>
      </c>
      <c r="CL228" s="64" t="s">
        <v>5009</v>
      </c>
      <c r="CM228" s="64" t="s">
        <v>5009</v>
      </c>
      <c r="CN228" s="63" t="s">
        <v>8025</v>
      </c>
      <c r="CO228" s="63" t="s">
        <v>8025</v>
      </c>
      <c r="CP228" s="64" t="s">
        <v>1563</v>
      </c>
      <c r="CQ228" s="64" t="s">
        <v>1563</v>
      </c>
      <c r="CR228" s="64" t="s">
        <v>1563</v>
      </c>
      <c r="CS228" s="64"/>
      <c r="CT228" s="64" t="s">
        <v>956</v>
      </c>
      <c r="CU228" s="64" t="s">
        <v>956</v>
      </c>
      <c r="CV228" s="64" t="s">
        <v>3854</v>
      </c>
      <c r="CW228" s="65"/>
      <c r="CX228" s="64" t="s">
        <v>956</v>
      </c>
      <c r="CY228" s="64" t="s">
        <v>956</v>
      </c>
      <c r="CZ228" s="64" t="s">
        <v>3854</v>
      </c>
      <c r="DA228" s="62" t="s">
        <v>1457</v>
      </c>
      <c r="DB228" s="62"/>
      <c r="DC228" s="62" t="s">
        <v>1457</v>
      </c>
      <c r="DD228" s="62"/>
      <c r="DE228" s="62" t="s">
        <v>1457</v>
      </c>
      <c r="DF228" s="62" t="s">
        <v>1457</v>
      </c>
      <c r="DG228" s="62" t="s">
        <v>1457</v>
      </c>
      <c r="DH228" s="62" t="s">
        <v>1457</v>
      </c>
      <c r="DI228" s="62" t="s">
        <v>1841</v>
      </c>
      <c r="DJ228" s="62" t="s">
        <v>1841</v>
      </c>
      <c r="DK228" s="62" t="s">
        <v>1841</v>
      </c>
      <c r="DL228" s="62" t="s">
        <v>3523</v>
      </c>
      <c r="DM228" s="62" t="s">
        <v>2184</v>
      </c>
      <c r="DN228" s="62" t="s">
        <v>3547</v>
      </c>
      <c r="DO228" s="62" t="s">
        <v>3794</v>
      </c>
      <c r="DP228" s="62" t="s">
        <v>3794</v>
      </c>
      <c r="DQ228" s="62" t="s">
        <v>3184</v>
      </c>
      <c r="DR228" s="62"/>
      <c r="DS228" s="62"/>
      <c r="DT228" s="62"/>
      <c r="DU228" s="62"/>
      <c r="DV228" s="62" t="s">
        <v>1030</v>
      </c>
      <c r="DW228" s="62" t="s">
        <v>1030</v>
      </c>
      <c r="DX228" s="62" t="s">
        <v>1030</v>
      </c>
      <c r="DY228" s="62" t="s">
        <v>1030</v>
      </c>
      <c r="DZ228" s="62" t="s">
        <v>5476</v>
      </c>
      <c r="EA228" s="62" t="s">
        <v>5476</v>
      </c>
      <c r="EB228" s="62" t="s">
        <v>5476</v>
      </c>
      <c r="EC228" s="62" t="s">
        <v>5476</v>
      </c>
      <c r="ED228" s="62" t="s">
        <v>5476</v>
      </c>
      <c r="EE228" s="62" t="s">
        <v>5476</v>
      </c>
      <c r="EF228" s="62" t="s">
        <v>5476</v>
      </c>
      <c r="EG228" s="62" t="s">
        <v>5476</v>
      </c>
      <c r="EH228" s="62" t="s">
        <v>6075</v>
      </c>
      <c r="EI228" s="62" t="s">
        <v>6075</v>
      </c>
      <c r="EJ228" s="62" t="s">
        <v>6075</v>
      </c>
      <c r="EK228" s="62" t="s">
        <v>6075</v>
      </c>
      <c r="EL228" s="62" t="s">
        <v>6075</v>
      </c>
      <c r="EM228" s="62" t="s">
        <v>6075</v>
      </c>
      <c r="EN228" s="62" t="s">
        <v>6075</v>
      </c>
      <c r="EO228" s="62" t="s">
        <v>6075</v>
      </c>
      <c r="EP228" s="66" t="s">
        <v>8172</v>
      </c>
      <c r="EQ228" s="66"/>
      <c r="ER228" s="66" t="s">
        <v>8172</v>
      </c>
      <c r="ES228" s="66"/>
      <c r="ET228" s="66" t="s">
        <v>3396</v>
      </c>
      <c r="EU228" s="66" t="s">
        <v>3396</v>
      </c>
      <c r="EV228" s="66" t="s">
        <v>4407</v>
      </c>
      <c r="EW228" s="66" t="s">
        <v>4407</v>
      </c>
      <c r="EX228" s="66" t="s">
        <v>4407</v>
      </c>
      <c r="EY228" s="66" t="s">
        <v>4407</v>
      </c>
      <c r="EZ228" s="62" t="s">
        <v>620</v>
      </c>
      <c r="FA228" s="62" t="s">
        <v>620</v>
      </c>
      <c r="FB228" s="62" t="s">
        <v>3708</v>
      </c>
      <c r="FC228" s="62" t="s">
        <v>3708</v>
      </c>
      <c r="FD228" s="66" t="s">
        <v>2423</v>
      </c>
      <c r="FE228" s="66" t="s">
        <v>2423</v>
      </c>
      <c r="FF228" s="66" t="s">
        <v>2423</v>
      </c>
      <c r="FG228" s="63" t="s">
        <v>3612</v>
      </c>
      <c r="FH228" s="62"/>
      <c r="FI228" s="63" t="s">
        <v>3621</v>
      </c>
      <c r="FJ228" s="62" t="s">
        <v>453</v>
      </c>
      <c r="FK228" s="62" t="s">
        <v>496</v>
      </c>
      <c r="FL228" s="63"/>
      <c r="FM228" s="63" t="s">
        <v>2514</v>
      </c>
      <c r="FN228" s="63" t="s">
        <v>2514</v>
      </c>
      <c r="FO228" s="63" t="s">
        <v>7767</v>
      </c>
      <c r="FP228" s="63" t="s">
        <v>7791</v>
      </c>
      <c r="FQ228" s="63" t="s">
        <v>7767</v>
      </c>
      <c r="FR228" s="63" t="s">
        <v>7791</v>
      </c>
      <c r="FS228" s="63" t="s">
        <v>3985</v>
      </c>
      <c r="FT228" s="63" t="s">
        <v>2659</v>
      </c>
      <c r="FU228" s="63" t="s">
        <v>2658</v>
      </c>
      <c r="FV228" s="63" t="s">
        <v>2659</v>
      </c>
      <c r="FW228" s="62"/>
      <c r="FX228" s="62" t="s">
        <v>1532</v>
      </c>
      <c r="FY228" s="62" t="s">
        <v>1532</v>
      </c>
      <c r="FZ228" s="62" t="s">
        <v>2707</v>
      </c>
      <c r="GA228" s="62" t="s">
        <v>25</v>
      </c>
      <c r="GB228" s="62" t="s">
        <v>1059</v>
      </c>
      <c r="GC228" s="62" t="s">
        <v>1118</v>
      </c>
      <c r="GD228" s="62" t="s">
        <v>2857</v>
      </c>
      <c r="GE228" s="62" t="s">
        <v>2857</v>
      </c>
      <c r="GF228" s="62" t="s">
        <v>4511</v>
      </c>
      <c r="GG228" s="62" t="s">
        <v>4511</v>
      </c>
      <c r="GH228" s="62" t="s">
        <v>5202</v>
      </c>
      <c r="GI228" s="62" t="s">
        <v>5202</v>
      </c>
      <c r="GJ228" s="62"/>
      <c r="GK228" s="62"/>
      <c r="GL228" s="62" t="s">
        <v>1385</v>
      </c>
      <c r="GM228" s="62" t="s">
        <v>1400</v>
      </c>
      <c r="GN228" s="62" t="s">
        <v>1400</v>
      </c>
      <c r="GO228" s="62"/>
      <c r="GP228" s="62" t="s">
        <v>1662</v>
      </c>
      <c r="GQ228" s="62" t="s">
        <v>1289</v>
      </c>
      <c r="GR228" s="62"/>
      <c r="GS228" s="62"/>
      <c r="GT228" s="62" t="s">
        <v>1134</v>
      </c>
      <c r="GU228" s="62" t="s">
        <v>1207</v>
      </c>
      <c r="GV228" s="62" t="s">
        <v>1207</v>
      </c>
      <c r="GW228" s="62" t="s">
        <v>1134</v>
      </c>
      <c r="GX228" s="62" t="s">
        <v>3492</v>
      </c>
      <c r="GY228" s="62" t="s">
        <v>3484</v>
      </c>
      <c r="GZ228" s="62" t="s">
        <v>25</v>
      </c>
      <c r="HA228" s="67"/>
      <c r="HB228" s="67"/>
      <c r="HC228" s="62" t="s">
        <v>1134</v>
      </c>
      <c r="HD228" s="62" t="s">
        <v>1134</v>
      </c>
      <c r="HE228" s="62" t="s">
        <v>1134</v>
      </c>
      <c r="HF228" s="62" t="s">
        <v>1134</v>
      </c>
      <c r="HG228" s="62" t="s">
        <v>5949</v>
      </c>
      <c r="HH228" s="62" t="s">
        <v>5949</v>
      </c>
      <c r="HI228" s="62" t="s">
        <v>3255</v>
      </c>
      <c r="HJ228" s="62" t="s">
        <v>3255</v>
      </c>
      <c r="HK228" s="62" t="s">
        <v>549</v>
      </c>
      <c r="HL228" s="62" t="s">
        <v>549</v>
      </c>
      <c r="HM228" s="62" t="s">
        <v>3320</v>
      </c>
    </row>
    <row r="229" spans="1:221" ht="22.5" customHeight="1">
      <c r="A229" s="44" t="s">
        <v>37</v>
      </c>
      <c r="B229" s="44"/>
      <c r="C229" s="47" t="s">
        <v>25</v>
      </c>
      <c r="D229" s="29" t="s">
        <v>5575</v>
      </c>
      <c r="E229" s="47" t="s">
        <v>25</v>
      </c>
      <c r="F229" s="29" t="s">
        <v>6250</v>
      </c>
      <c r="G229" s="29" t="s">
        <v>6250</v>
      </c>
      <c r="H229" s="29" t="s">
        <v>5575</v>
      </c>
      <c r="I229" s="42" t="s">
        <v>6376</v>
      </c>
      <c r="J229" s="47" t="s">
        <v>25</v>
      </c>
      <c r="K229" s="29" t="s">
        <v>25</v>
      </c>
      <c r="L229" s="42" t="s">
        <v>6376</v>
      </c>
      <c r="M229" s="29" t="s">
        <v>4190</v>
      </c>
      <c r="N229" s="42" t="s">
        <v>6376</v>
      </c>
      <c r="O229" s="29" t="s">
        <v>4190</v>
      </c>
      <c r="P229" s="47" t="s">
        <v>25</v>
      </c>
      <c r="Q229" s="47" t="s">
        <v>25</v>
      </c>
      <c r="R229" s="47" t="s">
        <v>80</v>
      </c>
      <c r="S229" s="42" t="s">
        <v>2088</v>
      </c>
      <c r="T229" s="42" t="s">
        <v>25</v>
      </c>
      <c r="U229" s="42" t="s">
        <v>25</v>
      </c>
      <c r="V229" s="42" t="s">
        <v>4799</v>
      </c>
      <c r="W229" s="42" t="s">
        <v>4799</v>
      </c>
      <c r="X229" s="42" t="s">
        <v>4714</v>
      </c>
      <c r="Y229" s="42" t="s">
        <v>4714</v>
      </c>
      <c r="Z229" s="47" t="s">
        <v>25</v>
      </c>
      <c r="AA229" s="42" t="s">
        <v>1174</v>
      </c>
      <c r="AB229" s="42" t="s">
        <v>1779</v>
      </c>
      <c r="AC229" s="42" t="s">
        <v>497</v>
      </c>
      <c r="AD229" s="42" t="s">
        <v>497</v>
      </c>
      <c r="AE229" s="42" t="s">
        <v>80</v>
      </c>
      <c r="AF229" s="47" t="s">
        <v>81</v>
      </c>
      <c r="AG229" s="47" t="s">
        <v>178</v>
      </c>
      <c r="AH229" s="47" t="s">
        <v>81</v>
      </c>
      <c r="AI229" s="47" t="s">
        <v>5325</v>
      </c>
      <c r="AJ229" s="47" t="s">
        <v>178</v>
      </c>
      <c r="AK229" s="42" t="s">
        <v>6833</v>
      </c>
      <c r="AL229" s="29" t="s">
        <v>6250</v>
      </c>
      <c r="AM229" s="47" t="s">
        <v>84</v>
      </c>
      <c r="AN229" s="42" t="s">
        <v>5855</v>
      </c>
      <c r="AO229" s="29" t="s">
        <v>6937</v>
      </c>
      <c r="AP229" s="47" t="s">
        <v>84</v>
      </c>
      <c r="AQ229" s="47" t="s">
        <v>5434</v>
      </c>
      <c r="AR229" s="29" t="s">
        <v>7033</v>
      </c>
      <c r="AS229" s="29" t="s">
        <v>7033</v>
      </c>
      <c r="AT229" s="29" t="s">
        <v>25</v>
      </c>
      <c r="AU229" s="47" t="s">
        <v>25</v>
      </c>
      <c r="AV229" s="47" t="s">
        <v>5696</v>
      </c>
      <c r="AW229" s="47" t="s">
        <v>25</v>
      </c>
      <c r="AX229" s="47" t="s">
        <v>5153</v>
      </c>
      <c r="AY229" s="47" t="s">
        <v>25</v>
      </c>
      <c r="AZ229" s="47" t="s">
        <v>25</v>
      </c>
      <c r="BA229" s="47" t="s">
        <v>25</v>
      </c>
      <c r="BB229" s="47" t="s">
        <v>25</v>
      </c>
      <c r="BC229" s="47" t="s">
        <v>25</v>
      </c>
      <c r="BD229" s="47" t="s">
        <v>25</v>
      </c>
      <c r="BE229" s="47" t="s">
        <v>25</v>
      </c>
      <c r="BF229" s="47" t="s">
        <v>25</v>
      </c>
      <c r="BG229" s="42" t="s">
        <v>7137</v>
      </c>
      <c r="BH229" s="47" t="s">
        <v>81</v>
      </c>
      <c r="BI229" s="42" t="s">
        <v>2092</v>
      </c>
      <c r="BJ229" s="42" t="s">
        <v>2092</v>
      </c>
      <c r="BK229" s="42" t="s">
        <v>4859</v>
      </c>
      <c r="BL229" s="42" t="s">
        <v>4632</v>
      </c>
      <c r="BM229" s="42" t="s">
        <v>7137</v>
      </c>
      <c r="BN229" s="47" t="s">
        <v>67</v>
      </c>
      <c r="BO229" s="42" t="s">
        <v>7137</v>
      </c>
      <c r="BP229" s="42" t="s">
        <v>2093</v>
      </c>
      <c r="BQ229" s="42" t="s">
        <v>2093</v>
      </c>
      <c r="BR229" s="42" t="s">
        <v>4318</v>
      </c>
      <c r="BS229" s="42" t="s">
        <v>4318</v>
      </c>
      <c r="BT229" s="42" t="s">
        <v>2093</v>
      </c>
      <c r="BU229" s="42" t="s">
        <v>2093</v>
      </c>
      <c r="BV229" s="42" t="s">
        <v>4318</v>
      </c>
      <c r="BW229" s="42" t="s">
        <v>4318</v>
      </c>
      <c r="BX229" s="42" t="s">
        <v>7277</v>
      </c>
      <c r="BY229" s="42" t="s">
        <v>4104</v>
      </c>
      <c r="BZ229" s="42" t="s">
        <v>4104</v>
      </c>
      <c r="CA229" s="42" t="s">
        <v>7338</v>
      </c>
      <c r="CB229" s="42" t="s">
        <v>4061</v>
      </c>
      <c r="CC229" s="42" t="s">
        <v>7355</v>
      </c>
      <c r="CD229" s="42" t="s">
        <v>4120</v>
      </c>
      <c r="CE229" s="42" t="s">
        <v>349</v>
      </c>
      <c r="CF229" s="29" t="s">
        <v>203</v>
      </c>
      <c r="CG229" s="29" t="s">
        <v>203</v>
      </c>
      <c r="CH229" s="29" t="s">
        <v>203</v>
      </c>
      <c r="CI229" s="29" t="s">
        <v>203</v>
      </c>
      <c r="CJ229" s="29" t="s">
        <v>214</v>
      </c>
      <c r="CK229" s="29" t="s">
        <v>82</v>
      </c>
      <c r="CL229" s="29" t="s">
        <v>82</v>
      </c>
      <c r="CM229" s="29" t="s">
        <v>67</v>
      </c>
      <c r="CN229" s="42" t="s">
        <v>8058</v>
      </c>
      <c r="CO229" s="42" t="s">
        <v>8058</v>
      </c>
      <c r="CP229" s="29" t="s">
        <v>214</v>
      </c>
      <c r="CQ229" s="29" t="s">
        <v>214</v>
      </c>
      <c r="CR229" s="29" t="s">
        <v>214</v>
      </c>
      <c r="CS229" s="29" t="s">
        <v>214</v>
      </c>
      <c r="CT229" s="29" t="s">
        <v>214</v>
      </c>
      <c r="CU229" s="29" t="s">
        <v>214</v>
      </c>
      <c r="CV229" s="29" t="s">
        <v>214</v>
      </c>
      <c r="CW229" s="29" t="s">
        <v>214</v>
      </c>
      <c r="CX229" s="29" t="s">
        <v>214</v>
      </c>
      <c r="CY229" s="29" t="s">
        <v>214</v>
      </c>
      <c r="CZ229" s="29" t="s">
        <v>214</v>
      </c>
      <c r="DA229" s="47" t="s">
        <v>25</v>
      </c>
      <c r="DB229" s="47" t="s">
        <v>25</v>
      </c>
      <c r="DC229" s="47" t="s">
        <v>25</v>
      </c>
      <c r="DD229" s="47" t="s">
        <v>67</v>
      </c>
      <c r="DE229" s="42" t="s">
        <v>67</v>
      </c>
      <c r="DF229" s="42" t="s">
        <v>67</v>
      </c>
      <c r="DG229" s="42" t="s">
        <v>67</v>
      </c>
      <c r="DH229" s="42" t="s">
        <v>67</v>
      </c>
      <c r="DI229" s="47" t="s">
        <v>25</v>
      </c>
      <c r="DJ229" s="47" t="s">
        <v>80</v>
      </c>
      <c r="DK229" s="47" t="s">
        <v>82</v>
      </c>
      <c r="DL229" s="42" t="s">
        <v>25</v>
      </c>
      <c r="DM229" s="42" t="s">
        <v>81</v>
      </c>
      <c r="DN229" s="42" t="s">
        <v>3548</v>
      </c>
      <c r="DO229" s="42" t="s">
        <v>25</v>
      </c>
      <c r="DP229" s="42" t="s">
        <v>5716</v>
      </c>
      <c r="DQ229" s="42" t="s">
        <v>3126</v>
      </c>
      <c r="DR229" s="47" t="s">
        <v>67</v>
      </c>
      <c r="DS229" s="47" t="s">
        <v>80</v>
      </c>
      <c r="DT229" s="47" t="s">
        <v>67</v>
      </c>
      <c r="DU229" s="47" t="s">
        <v>67</v>
      </c>
      <c r="DV229" s="47" t="s">
        <v>67</v>
      </c>
      <c r="DW229" s="47" t="s">
        <v>67</v>
      </c>
      <c r="DX229" s="47" t="s">
        <v>67</v>
      </c>
      <c r="DY229" s="47" t="s">
        <v>67</v>
      </c>
      <c r="DZ229" s="42" t="s">
        <v>5477</v>
      </c>
      <c r="EA229" s="42" t="s">
        <v>5477</v>
      </c>
      <c r="EB229" s="42" t="s">
        <v>5477</v>
      </c>
      <c r="EC229" s="42" t="s">
        <v>5477</v>
      </c>
      <c r="ED229" s="42" t="s">
        <v>5477</v>
      </c>
      <c r="EE229" s="42" t="s">
        <v>5477</v>
      </c>
      <c r="EF229" s="42" t="s">
        <v>5477</v>
      </c>
      <c r="EG229" s="42" t="s">
        <v>5477</v>
      </c>
      <c r="EH229" s="42" t="s">
        <v>6073</v>
      </c>
      <c r="EI229" s="42" t="s">
        <v>6073</v>
      </c>
      <c r="EJ229" s="42" t="s">
        <v>6073</v>
      </c>
      <c r="EK229" s="42" t="s">
        <v>6073</v>
      </c>
      <c r="EL229" s="42" t="s">
        <v>6073</v>
      </c>
      <c r="EM229" s="42" t="s">
        <v>6073</v>
      </c>
      <c r="EN229" s="42" t="s">
        <v>6073</v>
      </c>
      <c r="EO229" s="42" t="s">
        <v>6073</v>
      </c>
      <c r="EP229" s="42" t="s">
        <v>82</v>
      </c>
      <c r="EQ229" s="42" t="s">
        <v>3376</v>
      </c>
      <c r="ER229" s="42" t="s">
        <v>82</v>
      </c>
      <c r="ES229" s="42" t="s">
        <v>3376</v>
      </c>
      <c r="ET229" s="42" t="s">
        <v>3376</v>
      </c>
      <c r="EU229" s="42" t="s">
        <v>3376</v>
      </c>
      <c r="EV229" s="42" t="s">
        <v>4405</v>
      </c>
      <c r="EW229" s="42" t="s">
        <v>4405</v>
      </c>
      <c r="EX229" s="42" t="s">
        <v>4405</v>
      </c>
      <c r="EY229" s="42" t="s">
        <v>4405</v>
      </c>
      <c r="EZ229" s="42" t="s">
        <v>82</v>
      </c>
      <c r="FA229" s="42" t="s">
        <v>203</v>
      </c>
      <c r="FB229" s="42" t="s">
        <v>5741</v>
      </c>
      <c r="FC229" s="42" t="s">
        <v>3656</v>
      </c>
      <c r="FD229" s="47" t="s">
        <v>67</v>
      </c>
      <c r="FE229" s="47" t="s">
        <v>67</v>
      </c>
      <c r="FF229" s="47" t="s">
        <v>67</v>
      </c>
      <c r="FG229" s="47" t="s">
        <v>25</v>
      </c>
      <c r="FH229" s="47" t="s">
        <v>25</v>
      </c>
      <c r="FI229" s="42" t="s">
        <v>3622</v>
      </c>
      <c r="FJ229" s="47" t="s">
        <v>80</v>
      </c>
      <c r="FK229" s="47" t="s">
        <v>497</v>
      </c>
      <c r="FL229" s="47" t="s">
        <v>82</v>
      </c>
      <c r="FM229" s="42" t="s">
        <v>4571</v>
      </c>
      <c r="FN229" s="42" t="s">
        <v>4571</v>
      </c>
      <c r="FO229" s="42" t="s">
        <v>7766</v>
      </c>
      <c r="FP229" s="42" t="s">
        <v>7766</v>
      </c>
      <c r="FQ229" s="42" t="s">
        <v>7766</v>
      </c>
      <c r="FR229" s="42" t="s">
        <v>7766</v>
      </c>
      <c r="FS229" s="42" t="s">
        <v>3965</v>
      </c>
      <c r="FT229" s="42" t="s">
        <v>80</v>
      </c>
      <c r="FU229" s="42" t="s">
        <v>203</v>
      </c>
      <c r="FV229" s="42" t="s">
        <v>2661</v>
      </c>
      <c r="FW229" s="47" t="s">
        <v>280</v>
      </c>
      <c r="FX229" s="47" t="s">
        <v>280</v>
      </c>
      <c r="FY229" s="42" t="s">
        <v>2685</v>
      </c>
      <c r="FZ229" s="42" t="s">
        <v>24</v>
      </c>
      <c r="GA229" s="47" t="s">
        <v>25</v>
      </c>
      <c r="GB229" s="42" t="s">
        <v>80</v>
      </c>
      <c r="GC229" s="47" t="s">
        <v>80</v>
      </c>
      <c r="GD229" s="47" t="s">
        <v>25</v>
      </c>
      <c r="GE229" s="47" t="s">
        <v>25</v>
      </c>
      <c r="GF229" s="47" t="s">
        <v>25</v>
      </c>
      <c r="GG229" s="47" t="s">
        <v>25</v>
      </c>
      <c r="GH229" s="47" t="s">
        <v>25</v>
      </c>
      <c r="GI229" s="47" t="s">
        <v>25</v>
      </c>
      <c r="GJ229" s="47" t="s">
        <v>323</v>
      </c>
      <c r="GK229" s="47" t="s">
        <v>323</v>
      </c>
      <c r="GL229" s="47" t="s">
        <v>1243</v>
      </c>
      <c r="GM229" s="47" t="s">
        <v>25</v>
      </c>
      <c r="GN229" s="47" t="s">
        <v>5791</v>
      </c>
      <c r="GO229" s="47" t="s">
        <v>65</v>
      </c>
      <c r="GP229" s="47" t="s">
        <v>25</v>
      </c>
      <c r="GQ229" s="47" t="s">
        <v>25</v>
      </c>
      <c r="GR229" s="47" t="s">
        <v>81</v>
      </c>
      <c r="GS229" s="47" t="s">
        <v>82</v>
      </c>
      <c r="GT229" s="42" t="s">
        <v>82</v>
      </c>
      <c r="GU229" s="42" t="s">
        <v>81</v>
      </c>
      <c r="GV229" s="42" t="s">
        <v>82</v>
      </c>
      <c r="GW229" s="42" t="s">
        <v>4583</v>
      </c>
      <c r="GX229" s="42" t="s">
        <v>80</v>
      </c>
      <c r="GY229" s="42" t="s">
        <v>80</v>
      </c>
      <c r="GZ229" s="42" t="s">
        <v>25</v>
      </c>
      <c r="HA229" s="47" t="s">
        <v>82</v>
      </c>
      <c r="HB229" s="47" t="s">
        <v>82</v>
      </c>
      <c r="HC229" s="47" t="s">
        <v>82</v>
      </c>
      <c r="HD229" s="47" t="s">
        <v>82</v>
      </c>
      <c r="HE229" s="47" t="s">
        <v>82</v>
      </c>
      <c r="HF229" s="47" t="s">
        <v>82</v>
      </c>
      <c r="HG229" s="42" t="s">
        <v>67</v>
      </c>
      <c r="HH229" s="42" t="s">
        <v>67</v>
      </c>
      <c r="HI229" s="42" t="s">
        <v>3126</v>
      </c>
      <c r="HJ229" s="42" t="s">
        <v>3233</v>
      </c>
      <c r="HK229" s="47" t="s">
        <v>25</v>
      </c>
      <c r="HL229" s="47" t="s">
        <v>25</v>
      </c>
      <c r="HM229" s="47" t="s">
        <v>65</v>
      </c>
    </row>
    <row r="230" spans="1:221" ht="11.25" customHeight="1">
      <c r="A230" s="86" t="s">
        <v>435</v>
      </c>
      <c r="B230" s="86"/>
      <c r="C230" s="63" t="s">
        <v>25</v>
      </c>
      <c r="D230" s="62" t="s">
        <v>5576</v>
      </c>
      <c r="E230" s="63" t="s">
        <v>25</v>
      </c>
      <c r="F230" s="62" t="s">
        <v>6251</v>
      </c>
      <c r="G230" s="62" t="s">
        <v>6251</v>
      </c>
      <c r="H230" s="62" t="s">
        <v>5576</v>
      </c>
      <c r="I230" s="62" t="s">
        <v>6378</v>
      </c>
      <c r="J230" s="62"/>
      <c r="K230" s="62" t="s">
        <v>2087</v>
      </c>
      <c r="L230" s="62" t="s">
        <v>6378</v>
      </c>
      <c r="M230" s="62" t="s">
        <v>4191</v>
      </c>
      <c r="N230" s="62" t="s">
        <v>6378</v>
      </c>
      <c r="O230" s="62" t="s">
        <v>4191</v>
      </c>
      <c r="P230" s="63"/>
      <c r="Q230" s="63" t="s">
        <v>25</v>
      </c>
      <c r="R230" s="63"/>
      <c r="S230" s="63" t="s">
        <v>748</v>
      </c>
      <c r="T230" s="63" t="s">
        <v>4721</v>
      </c>
      <c r="U230" s="62" t="s">
        <v>25</v>
      </c>
      <c r="V230" s="62" t="s">
        <v>4800</v>
      </c>
      <c r="W230" s="62" t="s">
        <v>4800</v>
      </c>
      <c r="X230" s="62" t="s">
        <v>4716</v>
      </c>
      <c r="Y230" s="62" t="s">
        <v>4716</v>
      </c>
      <c r="Z230" s="63" t="s">
        <v>25</v>
      </c>
      <c r="AA230" s="63" t="s">
        <v>1738</v>
      </c>
      <c r="AB230" s="63" t="s">
        <v>1738</v>
      </c>
      <c r="AC230" s="63" t="s">
        <v>2341</v>
      </c>
      <c r="AD230" s="63" t="s">
        <v>2341</v>
      </c>
      <c r="AE230" s="63" t="s">
        <v>2341</v>
      </c>
      <c r="AF230" s="63" t="s">
        <v>2089</v>
      </c>
      <c r="AG230" s="63" t="s">
        <v>2090</v>
      </c>
      <c r="AH230" s="63" t="s">
        <v>2091</v>
      </c>
      <c r="AI230" s="200"/>
      <c r="AJ230" s="63" t="s">
        <v>3931</v>
      </c>
      <c r="AK230" s="200" t="s">
        <v>6834</v>
      </c>
      <c r="AL230" s="62" t="s">
        <v>6251</v>
      </c>
      <c r="AM230" s="63" t="s">
        <v>5302</v>
      </c>
      <c r="AN230" s="63" t="s">
        <v>5825</v>
      </c>
      <c r="AO230" s="63" t="s">
        <v>6936</v>
      </c>
      <c r="AP230" s="63" t="s">
        <v>5302</v>
      </c>
      <c r="AQ230" s="63" t="s">
        <v>5435</v>
      </c>
      <c r="AR230" s="63" t="s">
        <v>7032</v>
      </c>
      <c r="AS230" s="63"/>
      <c r="AT230" s="63"/>
      <c r="AU230" s="63" t="s">
        <v>3363</v>
      </c>
      <c r="AV230" s="63" t="s">
        <v>3363</v>
      </c>
      <c r="AW230" s="63" t="s">
        <v>1261</v>
      </c>
      <c r="AX230" s="63" t="s">
        <v>7090</v>
      </c>
      <c r="AY230" s="63" t="s">
        <v>1261</v>
      </c>
      <c r="AZ230" s="63" t="s">
        <v>1261</v>
      </c>
      <c r="BA230" s="63" t="s">
        <v>1261</v>
      </c>
      <c r="BB230" s="63" t="s">
        <v>1261</v>
      </c>
      <c r="BC230" s="63" t="s">
        <v>1261</v>
      </c>
      <c r="BD230" s="63" t="s">
        <v>1261</v>
      </c>
      <c r="BE230" s="62"/>
      <c r="BF230" s="62" t="s">
        <v>25</v>
      </c>
      <c r="BG230" s="63" t="s">
        <v>7136</v>
      </c>
      <c r="BH230" s="62"/>
      <c r="BI230" s="62" t="s">
        <v>921</v>
      </c>
      <c r="BJ230" s="62" t="s">
        <v>921</v>
      </c>
      <c r="BK230" s="62" t="s">
        <v>4317</v>
      </c>
      <c r="BL230" s="63" t="s">
        <v>4317</v>
      </c>
      <c r="BM230" s="63" t="s">
        <v>7180</v>
      </c>
      <c r="BN230" s="62"/>
      <c r="BO230" s="63" t="s">
        <v>7136</v>
      </c>
      <c r="BP230" s="62" t="s">
        <v>922</v>
      </c>
      <c r="BQ230" s="62" t="s">
        <v>922</v>
      </c>
      <c r="BR230" s="62" t="s">
        <v>4317</v>
      </c>
      <c r="BS230" s="63" t="s">
        <v>4317</v>
      </c>
      <c r="BT230" s="62" t="s">
        <v>920</v>
      </c>
      <c r="BU230" s="62" t="s">
        <v>920</v>
      </c>
      <c r="BV230" s="62" t="s">
        <v>4317</v>
      </c>
      <c r="BW230" s="63" t="s">
        <v>4633</v>
      </c>
      <c r="BX230" s="63" t="s">
        <v>7275</v>
      </c>
      <c r="BY230" s="63" t="s">
        <v>5378</v>
      </c>
      <c r="BZ230" s="63" t="s">
        <v>4912</v>
      </c>
      <c r="CA230" s="63" t="s">
        <v>7335</v>
      </c>
      <c r="CB230" s="63" t="s">
        <v>4913</v>
      </c>
      <c r="CC230" s="63" t="s">
        <v>7275</v>
      </c>
      <c r="CD230" s="63" t="s">
        <v>4914</v>
      </c>
      <c r="CE230" s="62"/>
      <c r="CF230" s="64" t="s">
        <v>5119</v>
      </c>
      <c r="CG230" s="64" t="s">
        <v>5119</v>
      </c>
      <c r="CH230" s="64"/>
      <c r="CI230" s="64"/>
      <c r="CJ230" s="64"/>
      <c r="CK230" s="64" t="s">
        <v>5010</v>
      </c>
      <c r="CL230" s="64" t="s">
        <v>5010</v>
      </c>
      <c r="CM230" s="64" t="s">
        <v>5010</v>
      </c>
      <c r="CN230" s="112" t="s">
        <v>983</v>
      </c>
      <c r="CO230" s="112" t="s">
        <v>983</v>
      </c>
      <c r="CP230" s="64" t="s">
        <v>1578</v>
      </c>
      <c r="CQ230" s="64" t="s">
        <v>1578</v>
      </c>
      <c r="CR230" s="64" t="s">
        <v>4420</v>
      </c>
      <c r="CS230" s="64"/>
      <c r="CT230" s="64" t="s">
        <v>957</v>
      </c>
      <c r="CU230" s="64" t="s">
        <v>957</v>
      </c>
      <c r="CV230" s="64" t="s">
        <v>3822</v>
      </c>
      <c r="CW230" s="65"/>
      <c r="CX230" s="64" t="s">
        <v>957</v>
      </c>
      <c r="CY230" s="64" t="s">
        <v>957</v>
      </c>
      <c r="CZ230" s="64" t="s">
        <v>3822</v>
      </c>
      <c r="DA230" s="62" t="s">
        <v>1426</v>
      </c>
      <c r="DB230" s="62"/>
      <c r="DC230" s="62" t="s">
        <v>25</v>
      </c>
      <c r="DD230" s="62"/>
      <c r="DE230" s="62" t="s">
        <v>2144</v>
      </c>
      <c r="DF230" s="62" t="s">
        <v>2144</v>
      </c>
      <c r="DG230" s="62" t="s">
        <v>2144</v>
      </c>
      <c r="DH230" s="62" t="s">
        <v>2144</v>
      </c>
      <c r="DI230" s="62" t="s">
        <v>25</v>
      </c>
      <c r="DJ230" s="62" t="s">
        <v>1841</v>
      </c>
      <c r="DK230" s="62" t="s">
        <v>1841</v>
      </c>
      <c r="DL230" s="62" t="s">
        <v>3523</v>
      </c>
      <c r="DM230" s="62" t="s">
        <v>2183</v>
      </c>
      <c r="DN230" s="62" t="s">
        <v>3547</v>
      </c>
      <c r="DO230" s="62" t="s">
        <v>6072</v>
      </c>
      <c r="DP230" s="62" t="s">
        <v>3795</v>
      </c>
      <c r="DQ230" s="62" t="s">
        <v>3185</v>
      </c>
      <c r="DR230" s="62"/>
      <c r="DS230" s="62"/>
      <c r="DT230" s="62"/>
      <c r="DU230" s="62"/>
      <c r="DV230" s="62" t="s">
        <v>1029</v>
      </c>
      <c r="DW230" s="62" t="s">
        <v>1029</v>
      </c>
      <c r="DX230" s="62" t="s">
        <v>1029</v>
      </c>
      <c r="DY230" s="62" t="s">
        <v>1029</v>
      </c>
      <c r="DZ230" s="62" t="s">
        <v>5476</v>
      </c>
      <c r="EA230" s="62" t="s">
        <v>5476</v>
      </c>
      <c r="EB230" s="62" t="s">
        <v>5476</v>
      </c>
      <c r="EC230" s="62" t="s">
        <v>5476</v>
      </c>
      <c r="ED230" s="62" t="s">
        <v>5476</v>
      </c>
      <c r="EE230" s="62" t="s">
        <v>5476</v>
      </c>
      <c r="EF230" s="62" t="s">
        <v>5476</v>
      </c>
      <c r="EG230" s="62" t="s">
        <v>5476</v>
      </c>
      <c r="EH230" s="62" t="s">
        <v>6074</v>
      </c>
      <c r="EI230" s="62" t="s">
        <v>6074</v>
      </c>
      <c r="EJ230" s="62" t="s">
        <v>6074</v>
      </c>
      <c r="EK230" s="62" t="s">
        <v>6074</v>
      </c>
      <c r="EL230" s="62" t="s">
        <v>6074</v>
      </c>
      <c r="EM230" s="62" t="s">
        <v>6074</v>
      </c>
      <c r="EN230" s="62" t="s">
        <v>6074</v>
      </c>
      <c r="EO230" s="62" t="s">
        <v>6074</v>
      </c>
      <c r="EP230" s="66" t="s">
        <v>8173</v>
      </c>
      <c r="EQ230" s="66" t="s">
        <v>2261</v>
      </c>
      <c r="ER230" s="66" t="s">
        <v>8173</v>
      </c>
      <c r="ES230" s="66" t="s">
        <v>2261</v>
      </c>
      <c r="ET230" s="66" t="s">
        <v>3397</v>
      </c>
      <c r="EU230" s="66" t="s">
        <v>3397</v>
      </c>
      <c r="EV230" s="66" t="s">
        <v>4404</v>
      </c>
      <c r="EW230" s="66" t="s">
        <v>4404</v>
      </c>
      <c r="EX230" s="66" t="s">
        <v>4404</v>
      </c>
      <c r="EY230" s="66" t="s">
        <v>4404</v>
      </c>
      <c r="EZ230" s="62" t="s">
        <v>581</v>
      </c>
      <c r="FA230" s="62" t="s">
        <v>2272</v>
      </c>
      <c r="FB230" s="62" t="s">
        <v>3709</v>
      </c>
      <c r="FC230" s="62" t="s">
        <v>5157</v>
      </c>
      <c r="FD230" s="66" t="s">
        <v>2421</v>
      </c>
      <c r="FE230" s="66" t="s">
        <v>2421</v>
      </c>
      <c r="FF230" s="66" t="s">
        <v>2421</v>
      </c>
      <c r="FG230" s="63" t="s">
        <v>3612</v>
      </c>
      <c r="FH230" s="62"/>
      <c r="FI230" s="63" t="s">
        <v>3621</v>
      </c>
      <c r="FJ230" s="62" t="s">
        <v>454</v>
      </c>
      <c r="FK230" s="62" t="s">
        <v>496</v>
      </c>
      <c r="FL230" s="63"/>
      <c r="FM230" s="200" t="s">
        <v>4572</v>
      </c>
      <c r="FN230" s="200" t="s">
        <v>4573</v>
      </c>
      <c r="FO230" s="63" t="s">
        <v>7768</v>
      </c>
      <c r="FP230" s="63" t="s">
        <v>7792</v>
      </c>
      <c r="FQ230" s="63" t="s">
        <v>7768</v>
      </c>
      <c r="FR230" s="63" t="s">
        <v>7792</v>
      </c>
      <c r="FS230" s="63" t="s">
        <v>3986</v>
      </c>
      <c r="FT230" s="63" t="s">
        <v>2660</v>
      </c>
      <c r="FU230" s="63" t="s">
        <v>2657</v>
      </c>
      <c r="FV230" s="63" t="s">
        <v>2660</v>
      </c>
      <c r="FW230" s="62"/>
      <c r="FX230" s="62" t="s">
        <v>1531</v>
      </c>
      <c r="FY230" s="62" t="s">
        <v>1531</v>
      </c>
      <c r="FZ230" s="62" t="s">
        <v>2708</v>
      </c>
      <c r="GA230" s="62" t="s">
        <v>25</v>
      </c>
      <c r="GB230" s="62" t="s">
        <v>2789</v>
      </c>
      <c r="GC230" s="62" t="s">
        <v>1117</v>
      </c>
      <c r="GD230" s="62" t="s">
        <v>2859</v>
      </c>
      <c r="GE230" s="62" t="s">
        <v>2859</v>
      </c>
      <c r="GF230" s="62" t="s">
        <v>4512</v>
      </c>
      <c r="GG230" s="62" t="s">
        <v>4512</v>
      </c>
      <c r="GH230" s="62" t="s">
        <v>4590</v>
      </c>
      <c r="GI230" s="62" t="s">
        <v>4590</v>
      </c>
      <c r="GJ230" s="62"/>
      <c r="GK230" s="62"/>
      <c r="GL230" s="62" t="s">
        <v>1386</v>
      </c>
      <c r="GM230" s="62" t="s">
        <v>25</v>
      </c>
      <c r="GN230" s="62" t="s">
        <v>25</v>
      </c>
      <c r="GO230" s="62"/>
      <c r="GP230" s="62" t="s">
        <v>1662</v>
      </c>
      <c r="GQ230" s="62" t="s">
        <v>25</v>
      </c>
      <c r="GR230" s="62"/>
      <c r="GS230" s="62"/>
      <c r="GT230" s="62" t="s">
        <v>2971</v>
      </c>
      <c r="GU230" s="62" t="s">
        <v>2971</v>
      </c>
      <c r="GV230" s="62" t="s">
        <v>2971</v>
      </c>
      <c r="GW230" s="62" t="s">
        <v>2971</v>
      </c>
      <c r="GX230" s="62" t="s">
        <v>3493</v>
      </c>
      <c r="GY230" s="62" t="s">
        <v>3431</v>
      </c>
      <c r="GZ230" s="62" t="s">
        <v>25</v>
      </c>
      <c r="HA230" s="67"/>
      <c r="HB230" s="67"/>
      <c r="HC230" s="62" t="s">
        <v>2971</v>
      </c>
      <c r="HD230" s="62" t="s">
        <v>2971</v>
      </c>
      <c r="HE230" s="62" t="s">
        <v>2971</v>
      </c>
      <c r="HF230" s="62" t="s">
        <v>2971</v>
      </c>
      <c r="HG230" s="62" t="s">
        <v>5950</v>
      </c>
      <c r="HH230" s="62" t="s">
        <v>5950</v>
      </c>
      <c r="HI230" s="62" t="s">
        <v>3232</v>
      </c>
      <c r="HJ230" s="62" t="s">
        <v>3232</v>
      </c>
      <c r="HK230" s="62" t="s">
        <v>549</v>
      </c>
      <c r="HL230" s="62" t="s">
        <v>549</v>
      </c>
      <c r="HM230" s="62" t="s">
        <v>551</v>
      </c>
    </row>
    <row r="231" spans="1:221" s="30" customFormat="1" ht="22.5" customHeight="1">
      <c r="A231" s="9" t="s">
        <v>1924</v>
      </c>
      <c r="B231" s="9"/>
      <c r="C231" s="42" t="s">
        <v>25</v>
      </c>
      <c r="D231" s="42" t="s">
        <v>25</v>
      </c>
      <c r="E231" s="42" t="s">
        <v>25</v>
      </c>
      <c r="F231" s="42" t="s">
        <v>67</v>
      </c>
      <c r="G231" s="42" t="s">
        <v>25</v>
      </c>
      <c r="H231" s="42" t="s">
        <v>25</v>
      </c>
      <c r="I231" s="42" t="s">
        <v>67</v>
      </c>
      <c r="J231" s="127"/>
      <c r="K231" s="42" t="s">
        <v>2086</v>
      </c>
      <c r="L231" s="42" t="s">
        <v>67</v>
      </c>
      <c r="M231" s="42" t="s">
        <v>67</v>
      </c>
      <c r="N231" s="42" t="s">
        <v>67</v>
      </c>
      <c r="O231" s="42" t="s">
        <v>67</v>
      </c>
      <c r="P231" s="116"/>
      <c r="Q231" s="42" t="s">
        <v>25</v>
      </c>
      <c r="R231" s="127"/>
      <c r="S231" s="42" t="s">
        <v>1922</v>
      </c>
      <c r="T231" s="42" t="s">
        <v>25</v>
      </c>
      <c r="U231" s="42" t="s">
        <v>25</v>
      </c>
      <c r="V231" s="42" t="s">
        <v>4715</v>
      </c>
      <c r="W231" s="42" t="s">
        <v>4715</v>
      </c>
      <c r="X231" s="42" t="s">
        <v>4715</v>
      </c>
      <c r="Y231" s="42" t="s">
        <v>4715</v>
      </c>
      <c r="Z231" s="127"/>
      <c r="AA231" s="127"/>
      <c r="AB231" s="127"/>
      <c r="AC231" s="42" t="s">
        <v>497</v>
      </c>
      <c r="AD231" s="42" t="s">
        <v>497</v>
      </c>
      <c r="AE231" s="42" t="s">
        <v>80</v>
      </c>
      <c r="AF231" s="42" t="s">
        <v>25</v>
      </c>
      <c r="AG231" s="42" t="s">
        <v>25</v>
      </c>
      <c r="AH231" s="42" t="s">
        <v>25</v>
      </c>
      <c r="AI231" s="42" t="s">
        <v>4590</v>
      </c>
      <c r="AJ231" s="47" t="s">
        <v>25</v>
      </c>
      <c r="AK231" s="47" t="s">
        <v>25</v>
      </c>
      <c r="AL231" s="42" t="s">
        <v>67</v>
      </c>
      <c r="AM231" s="47" t="s">
        <v>84</v>
      </c>
      <c r="AN231" s="42" t="s">
        <v>3965</v>
      </c>
      <c r="AO231" s="47" t="s">
        <v>25</v>
      </c>
      <c r="AP231" s="47" t="s">
        <v>84</v>
      </c>
      <c r="AQ231" s="47" t="s">
        <v>65</v>
      </c>
      <c r="AR231" s="47" t="s">
        <v>67</v>
      </c>
      <c r="AS231" s="47" t="s">
        <v>67</v>
      </c>
      <c r="AT231" s="47" t="s">
        <v>67</v>
      </c>
      <c r="AU231" s="47" t="s">
        <v>25</v>
      </c>
      <c r="AV231" s="47" t="s">
        <v>25</v>
      </c>
      <c r="AW231" s="42" t="s">
        <v>67</v>
      </c>
      <c r="AX231" s="42" t="s">
        <v>67</v>
      </c>
      <c r="AY231" s="42" t="s">
        <v>25</v>
      </c>
      <c r="AZ231" s="42" t="s">
        <v>25</v>
      </c>
      <c r="BA231" s="42" t="s">
        <v>25</v>
      </c>
      <c r="BB231" s="42" t="s">
        <v>25</v>
      </c>
      <c r="BC231" s="42" t="s">
        <v>25</v>
      </c>
      <c r="BD231" s="42" t="s">
        <v>25</v>
      </c>
      <c r="BE231" s="127"/>
      <c r="BF231" s="42" t="s">
        <v>25</v>
      </c>
      <c r="BG231" s="42" t="s">
        <v>7137</v>
      </c>
      <c r="BH231" s="127"/>
      <c r="BI231" s="42" t="s">
        <v>1922</v>
      </c>
      <c r="BJ231" s="42" t="s">
        <v>1922</v>
      </c>
      <c r="BK231" s="42" t="s">
        <v>4318</v>
      </c>
      <c r="BL231" s="42" t="s">
        <v>4632</v>
      </c>
      <c r="BM231" s="42" t="s">
        <v>7137</v>
      </c>
      <c r="BN231" s="127"/>
      <c r="BO231" s="42" t="s">
        <v>7137</v>
      </c>
      <c r="BP231" s="42" t="s">
        <v>67</v>
      </c>
      <c r="BQ231" s="42" t="s">
        <v>67</v>
      </c>
      <c r="BR231" s="42" t="s">
        <v>4318</v>
      </c>
      <c r="BS231" s="42" t="s">
        <v>4318</v>
      </c>
      <c r="BT231" s="42" t="s">
        <v>67</v>
      </c>
      <c r="BU231" s="42" t="s">
        <v>67</v>
      </c>
      <c r="BV231" s="42" t="s">
        <v>4318</v>
      </c>
      <c r="BW231" s="42" t="s">
        <v>4318</v>
      </c>
      <c r="BX231" s="42" t="s">
        <v>25</v>
      </c>
      <c r="BY231" s="42" t="s">
        <v>25</v>
      </c>
      <c r="BZ231" s="42" t="s">
        <v>25</v>
      </c>
      <c r="CA231" s="42" t="s">
        <v>25</v>
      </c>
      <c r="CB231" s="42" t="s">
        <v>25</v>
      </c>
      <c r="CC231" s="42" t="s">
        <v>25</v>
      </c>
      <c r="CD231" s="42" t="s">
        <v>25</v>
      </c>
      <c r="CE231" s="127"/>
      <c r="CF231" s="42" t="s">
        <v>25</v>
      </c>
      <c r="CG231" s="42" t="s">
        <v>25</v>
      </c>
      <c r="CH231" s="133"/>
      <c r="CI231" s="129"/>
      <c r="CJ231" s="129"/>
      <c r="CK231" s="42" t="s">
        <v>82</v>
      </c>
      <c r="CL231" s="42" t="s">
        <v>82</v>
      </c>
      <c r="CM231" s="42" t="s">
        <v>67</v>
      </c>
      <c r="CN231" s="42" t="s">
        <v>67</v>
      </c>
      <c r="CO231" s="42" t="s">
        <v>67</v>
      </c>
      <c r="CP231" s="42" t="s">
        <v>67</v>
      </c>
      <c r="CQ231" s="42" t="s">
        <v>67</v>
      </c>
      <c r="CR231" s="42" t="s">
        <v>67</v>
      </c>
      <c r="CS231" s="133"/>
      <c r="CT231" s="42" t="s">
        <v>25</v>
      </c>
      <c r="CU231" s="42" t="s">
        <v>25</v>
      </c>
      <c r="CV231" s="42" t="s">
        <v>25</v>
      </c>
      <c r="CW231" s="129"/>
      <c r="CX231" s="42" t="s">
        <v>25</v>
      </c>
      <c r="CY231" s="42" t="s">
        <v>25</v>
      </c>
      <c r="CZ231" s="42" t="s">
        <v>25</v>
      </c>
      <c r="DA231" s="42" t="s">
        <v>67</v>
      </c>
      <c r="DB231" s="127"/>
      <c r="DC231" s="42" t="s">
        <v>67</v>
      </c>
      <c r="DD231" s="127"/>
      <c r="DE231" s="42" t="s">
        <v>67</v>
      </c>
      <c r="DF231" s="42" t="s">
        <v>67</v>
      </c>
      <c r="DG231" s="42" t="s">
        <v>67</v>
      </c>
      <c r="DH231" s="42" t="s">
        <v>67</v>
      </c>
      <c r="DI231" s="127"/>
      <c r="DJ231" s="127"/>
      <c r="DK231" s="127"/>
      <c r="DL231" s="42" t="s">
        <v>67</v>
      </c>
      <c r="DM231" s="42" t="s">
        <v>2186</v>
      </c>
      <c r="DN231" s="42" t="s">
        <v>67</v>
      </c>
      <c r="DO231" s="42" t="s">
        <v>2086</v>
      </c>
      <c r="DP231" s="42" t="s">
        <v>2086</v>
      </c>
      <c r="DQ231" s="43" t="s">
        <v>67</v>
      </c>
      <c r="DR231" s="127"/>
      <c r="DS231" s="127"/>
      <c r="DT231" s="127"/>
      <c r="DU231" s="127"/>
      <c r="DV231" s="42" t="s">
        <v>67</v>
      </c>
      <c r="DW231" s="42" t="s">
        <v>67</v>
      </c>
      <c r="DX231" s="42" t="s">
        <v>67</v>
      </c>
      <c r="DY231" s="42" t="s">
        <v>67</v>
      </c>
      <c r="DZ231" s="42" t="s">
        <v>67</v>
      </c>
      <c r="EA231" s="42" t="s">
        <v>67</v>
      </c>
      <c r="EB231" s="42" t="s">
        <v>67</v>
      </c>
      <c r="EC231" s="42" t="s">
        <v>67</v>
      </c>
      <c r="ED231" s="42" t="s">
        <v>67</v>
      </c>
      <c r="EE231" s="42" t="s">
        <v>67</v>
      </c>
      <c r="EF231" s="42" t="s">
        <v>67</v>
      </c>
      <c r="EG231" s="42" t="s">
        <v>67</v>
      </c>
      <c r="EH231" s="176" t="s">
        <v>67</v>
      </c>
      <c r="EI231" s="176" t="s">
        <v>67</v>
      </c>
      <c r="EJ231" s="176" t="s">
        <v>67</v>
      </c>
      <c r="EK231" s="176" t="s">
        <v>67</v>
      </c>
      <c r="EL231" s="176" t="s">
        <v>67</v>
      </c>
      <c r="EM231" s="176" t="s">
        <v>67</v>
      </c>
      <c r="EN231" s="176" t="s">
        <v>67</v>
      </c>
      <c r="EO231" s="176" t="s">
        <v>67</v>
      </c>
      <c r="EP231" s="42" t="s">
        <v>82</v>
      </c>
      <c r="EQ231" s="42" t="s">
        <v>25</v>
      </c>
      <c r="ER231" s="42" t="s">
        <v>82</v>
      </c>
      <c r="ES231" s="42" t="s">
        <v>25</v>
      </c>
      <c r="ET231" s="42" t="s">
        <v>25</v>
      </c>
      <c r="EU231" s="42" t="s">
        <v>25</v>
      </c>
      <c r="EV231" s="42" t="s">
        <v>82</v>
      </c>
      <c r="EW231" s="42" t="s">
        <v>82</v>
      </c>
      <c r="EX231" s="42" t="s">
        <v>82</v>
      </c>
      <c r="EY231" s="42" t="s">
        <v>82</v>
      </c>
      <c r="EZ231" s="42" t="s">
        <v>67</v>
      </c>
      <c r="FA231" s="42" t="s">
        <v>67</v>
      </c>
      <c r="FB231" s="42" t="s">
        <v>25</v>
      </c>
      <c r="FC231" s="42" t="s">
        <v>25</v>
      </c>
      <c r="FD231" s="47" t="s">
        <v>67</v>
      </c>
      <c r="FE231" s="47" t="s">
        <v>67</v>
      </c>
      <c r="FF231" s="47" t="s">
        <v>67</v>
      </c>
      <c r="FG231" s="47" t="s">
        <v>25</v>
      </c>
      <c r="FH231" s="115"/>
      <c r="FI231" s="47" t="s">
        <v>25</v>
      </c>
      <c r="FJ231" s="127"/>
      <c r="FK231" s="47" t="s">
        <v>497</v>
      </c>
      <c r="FL231" s="127"/>
      <c r="FM231" s="47" t="s">
        <v>82</v>
      </c>
      <c r="FN231" s="47" t="s">
        <v>82</v>
      </c>
      <c r="FO231" s="42" t="s">
        <v>7766</v>
      </c>
      <c r="FP231" s="42" t="s">
        <v>7766</v>
      </c>
      <c r="FQ231" s="42" t="s">
        <v>7766</v>
      </c>
      <c r="FR231" s="42" t="s">
        <v>7766</v>
      </c>
      <c r="FS231" s="42" t="s">
        <v>25</v>
      </c>
      <c r="FT231" s="42" t="s">
        <v>67</v>
      </c>
      <c r="FU231" s="42" t="s">
        <v>67</v>
      </c>
      <c r="FV231" s="42" t="s">
        <v>67</v>
      </c>
      <c r="FW231" s="127"/>
      <c r="FX231" s="47" t="s">
        <v>25</v>
      </c>
      <c r="FY231" s="42" t="s">
        <v>67</v>
      </c>
      <c r="FZ231" s="42" t="s">
        <v>67</v>
      </c>
      <c r="GA231" s="127"/>
      <c r="GB231" s="42" t="s">
        <v>67</v>
      </c>
      <c r="GC231" s="42" t="s">
        <v>25</v>
      </c>
      <c r="GD231" s="42" t="s">
        <v>25</v>
      </c>
      <c r="GE231" s="42" t="s">
        <v>25</v>
      </c>
      <c r="GF231" s="42" t="s">
        <v>25</v>
      </c>
      <c r="GG231" s="42" t="s">
        <v>25</v>
      </c>
      <c r="GH231" s="42" t="s">
        <v>25</v>
      </c>
      <c r="GI231" s="42" t="s">
        <v>25</v>
      </c>
      <c r="GJ231" s="127"/>
      <c r="GK231" s="127"/>
      <c r="GL231" s="42" t="s">
        <v>25</v>
      </c>
      <c r="GM231" s="42" t="s">
        <v>25</v>
      </c>
      <c r="GN231" s="42" t="s">
        <v>25</v>
      </c>
      <c r="GO231" s="127"/>
      <c r="GP231" s="42" t="s">
        <v>25</v>
      </c>
      <c r="GQ231" s="42" t="s">
        <v>25</v>
      </c>
      <c r="GR231" s="127"/>
      <c r="GS231" s="127"/>
      <c r="GT231" s="42" t="s">
        <v>67</v>
      </c>
      <c r="GU231" s="42" t="s">
        <v>67</v>
      </c>
      <c r="GV231" s="42" t="s">
        <v>67</v>
      </c>
      <c r="GW231" s="42" t="s">
        <v>67</v>
      </c>
      <c r="GX231" s="42" t="s">
        <v>25</v>
      </c>
      <c r="GY231" s="42" t="s">
        <v>25</v>
      </c>
      <c r="GZ231" s="42" t="s">
        <v>25</v>
      </c>
      <c r="HA231" s="127"/>
      <c r="HB231" s="127"/>
      <c r="HC231" s="42" t="s">
        <v>67</v>
      </c>
      <c r="HD231" s="42" t="s">
        <v>67</v>
      </c>
      <c r="HE231" s="42" t="s">
        <v>67</v>
      </c>
      <c r="HF231" s="42" t="s">
        <v>67</v>
      </c>
      <c r="HG231" s="42" t="s">
        <v>67</v>
      </c>
      <c r="HH231" s="42" t="s">
        <v>67</v>
      </c>
      <c r="HI231" s="43" t="s">
        <v>25</v>
      </c>
      <c r="HJ231" s="43" t="s">
        <v>3234</v>
      </c>
      <c r="HK231" s="116"/>
      <c r="HL231" s="42" t="s">
        <v>67</v>
      </c>
      <c r="HM231" s="42" t="s">
        <v>25</v>
      </c>
    </row>
    <row r="232" spans="1:221" ht="11.25" customHeight="1">
      <c r="A232" s="86" t="s">
        <v>435</v>
      </c>
      <c r="B232" s="86"/>
      <c r="C232" s="62" t="s">
        <v>25</v>
      </c>
      <c r="D232" s="62" t="s">
        <v>25</v>
      </c>
      <c r="E232" s="62" t="s">
        <v>25</v>
      </c>
      <c r="F232" s="62" t="s">
        <v>6279</v>
      </c>
      <c r="G232" s="62" t="s">
        <v>25</v>
      </c>
      <c r="H232" s="62" t="s">
        <v>25</v>
      </c>
      <c r="I232" s="62" t="s">
        <v>6354</v>
      </c>
      <c r="J232" s="62"/>
      <c r="K232" s="62" t="s">
        <v>1900</v>
      </c>
      <c r="L232" s="62" t="s">
        <v>6354</v>
      </c>
      <c r="M232" s="62" t="s">
        <v>4209</v>
      </c>
      <c r="N232" s="62" t="s">
        <v>6354</v>
      </c>
      <c r="O232" s="62" t="s">
        <v>4209</v>
      </c>
      <c r="P232" s="63"/>
      <c r="Q232" s="63" t="s">
        <v>25</v>
      </c>
      <c r="R232" s="63"/>
      <c r="S232" s="63" t="s">
        <v>748</v>
      </c>
      <c r="T232" s="63" t="s">
        <v>4721</v>
      </c>
      <c r="U232" s="62" t="s">
        <v>25</v>
      </c>
      <c r="V232" s="62" t="s">
        <v>4800</v>
      </c>
      <c r="W232" s="62" t="s">
        <v>4800</v>
      </c>
      <c r="X232" s="62" t="s">
        <v>4716</v>
      </c>
      <c r="Y232" s="62" t="s">
        <v>4716</v>
      </c>
      <c r="Z232" s="63"/>
      <c r="AA232" s="63"/>
      <c r="AB232" s="63"/>
      <c r="AC232" s="63" t="s">
        <v>2341</v>
      </c>
      <c r="AD232" s="63" t="s">
        <v>2341</v>
      </c>
      <c r="AE232" s="63" t="s">
        <v>2341</v>
      </c>
      <c r="AF232" s="63" t="s">
        <v>25</v>
      </c>
      <c r="AG232" s="63" t="s">
        <v>25</v>
      </c>
      <c r="AH232" s="63" t="s">
        <v>25</v>
      </c>
      <c r="AI232" s="200"/>
      <c r="AJ232" s="63" t="s">
        <v>3930</v>
      </c>
      <c r="AK232" s="63" t="s">
        <v>3930</v>
      </c>
      <c r="AL232" s="62" t="s">
        <v>6279</v>
      </c>
      <c r="AM232" s="63" t="s">
        <v>5280</v>
      </c>
      <c r="AN232" s="200"/>
      <c r="AO232" s="63" t="s">
        <v>25</v>
      </c>
      <c r="AP232" s="63" t="s">
        <v>5280</v>
      </c>
      <c r="AQ232" s="63"/>
      <c r="AR232" s="63" t="s">
        <v>7034</v>
      </c>
      <c r="AS232" s="63"/>
      <c r="AT232" s="63"/>
      <c r="AU232" s="63" t="s">
        <v>1744</v>
      </c>
      <c r="AV232" s="63" t="s">
        <v>1744</v>
      </c>
      <c r="AW232" s="63" t="s">
        <v>5154</v>
      </c>
      <c r="AX232" s="63" t="s">
        <v>5154</v>
      </c>
      <c r="AY232" s="63" t="s">
        <v>25</v>
      </c>
      <c r="AZ232" s="63" t="s">
        <v>25</v>
      </c>
      <c r="BA232" s="63" t="s">
        <v>25</v>
      </c>
      <c r="BB232" s="63" t="s">
        <v>25</v>
      </c>
      <c r="BC232" s="63" t="s">
        <v>25</v>
      </c>
      <c r="BD232" s="63" t="s">
        <v>25</v>
      </c>
      <c r="BE232" s="62"/>
      <c r="BF232" s="63" t="s">
        <v>25</v>
      </c>
      <c r="BG232" s="63" t="s">
        <v>7136</v>
      </c>
      <c r="BH232" s="62"/>
      <c r="BI232" s="62" t="s">
        <v>921</v>
      </c>
      <c r="BJ232" s="62" t="s">
        <v>921</v>
      </c>
      <c r="BK232" s="62" t="s">
        <v>4317</v>
      </c>
      <c r="BL232" s="63" t="s">
        <v>4317</v>
      </c>
      <c r="BM232" s="63" t="s">
        <v>7180</v>
      </c>
      <c r="BN232" s="62"/>
      <c r="BO232" s="63" t="s">
        <v>7136</v>
      </c>
      <c r="BP232" s="62" t="s">
        <v>922</v>
      </c>
      <c r="BQ232" s="62" t="s">
        <v>922</v>
      </c>
      <c r="BR232" s="62" t="s">
        <v>4317</v>
      </c>
      <c r="BS232" s="63" t="s">
        <v>4317</v>
      </c>
      <c r="BT232" s="62" t="s">
        <v>920</v>
      </c>
      <c r="BU232" s="62" t="s">
        <v>920</v>
      </c>
      <c r="BV232" s="62" t="s">
        <v>4317</v>
      </c>
      <c r="BW232" s="63" t="s">
        <v>4633</v>
      </c>
      <c r="BX232" s="63" t="s">
        <v>25</v>
      </c>
      <c r="BY232" s="63" t="s">
        <v>25</v>
      </c>
      <c r="BZ232" s="63" t="s">
        <v>25</v>
      </c>
      <c r="CA232" s="63" t="s">
        <v>25</v>
      </c>
      <c r="CB232" s="63" t="s">
        <v>25</v>
      </c>
      <c r="CC232" s="63" t="s">
        <v>25</v>
      </c>
      <c r="CD232" s="63" t="s">
        <v>25</v>
      </c>
      <c r="CE232" s="62"/>
      <c r="CF232" s="64" t="s">
        <v>25</v>
      </c>
      <c r="CG232" s="64" t="s">
        <v>25</v>
      </c>
      <c r="CH232" s="64"/>
      <c r="CI232" s="64"/>
      <c r="CJ232" s="64"/>
      <c r="CK232" s="64" t="s">
        <v>5010</v>
      </c>
      <c r="CL232" s="64" t="s">
        <v>5010</v>
      </c>
      <c r="CM232" s="64" t="s">
        <v>5010</v>
      </c>
      <c r="CN232" s="63" t="s">
        <v>8033</v>
      </c>
      <c r="CO232" s="63" t="s">
        <v>8033</v>
      </c>
      <c r="CP232" s="64" t="s">
        <v>1567</v>
      </c>
      <c r="CQ232" s="64" t="s">
        <v>1567</v>
      </c>
      <c r="CR232" s="64" t="s">
        <v>1567</v>
      </c>
      <c r="CS232" s="64"/>
      <c r="CT232" s="64" t="s">
        <v>25</v>
      </c>
      <c r="CU232" s="64" t="s">
        <v>25</v>
      </c>
      <c r="CV232" s="64" t="s">
        <v>25</v>
      </c>
      <c r="CW232" s="65"/>
      <c r="CX232" s="64" t="s">
        <v>25</v>
      </c>
      <c r="CY232" s="64" t="s">
        <v>25</v>
      </c>
      <c r="CZ232" s="64" t="s">
        <v>25</v>
      </c>
      <c r="DA232" s="62" t="s">
        <v>1426</v>
      </c>
      <c r="DB232" s="62"/>
      <c r="DC232" s="62" t="s">
        <v>1426</v>
      </c>
      <c r="DD232" s="62"/>
      <c r="DE232" s="62" t="s">
        <v>1426</v>
      </c>
      <c r="DF232" s="62" t="s">
        <v>1426</v>
      </c>
      <c r="DG232" s="62" t="s">
        <v>1426</v>
      </c>
      <c r="DH232" s="62" t="s">
        <v>1426</v>
      </c>
      <c r="DI232" s="62"/>
      <c r="DJ232" s="62"/>
      <c r="DK232" s="62"/>
      <c r="DL232" s="62" t="s">
        <v>3507</v>
      </c>
      <c r="DM232" s="62" t="s">
        <v>2185</v>
      </c>
      <c r="DN232" s="62" t="s">
        <v>3507</v>
      </c>
      <c r="DO232" s="62" t="s">
        <v>3796</v>
      </c>
      <c r="DP232" s="62" t="s">
        <v>3796</v>
      </c>
      <c r="DQ232" s="62" t="s">
        <v>3134</v>
      </c>
      <c r="DR232" s="62"/>
      <c r="DS232" s="62"/>
      <c r="DT232" s="62"/>
      <c r="DU232" s="62"/>
      <c r="DV232" s="62" t="s">
        <v>2225</v>
      </c>
      <c r="DW232" s="62" t="s">
        <v>2225</v>
      </c>
      <c r="DX232" s="62" t="s">
        <v>2225</v>
      </c>
      <c r="DY232" s="62" t="s">
        <v>2225</v>
      </c>
      <c r="DZ232" s="62" t="s">
        <v>2225</v>
      </c>
      <c r="EA232" s="62" t="s">
        <v>2225</v>
      </c>
      <c r="EB232" s="62" t="s">
        <v>2225</v>
      </c>
      <c r="EC232" s="62" t="s">
        <v>2225</v>
      </c>
      <c r="ED232" s="62" t="s">
        <v>2225</v>
      </c>
      <c r="EE232" s="62" t="s">
        <v>2225</v>
      </c>
      <c r="EF232" s="62" t="s">
        <v>2225</v>
      </c>
      <c r="EG232" s="62" t="s">
        <v>2225</v>
      </c>
      <c r="EH232" s="62" t="s">
        <v>6098</v>
      </c>
      <c r="EI232" s="62" t="s">
        <v>6098</v>
      </c>
      <c r="EJ232" s="62" t="s">
        <v>6098</v>
      </c>
      <c r="EK232" s="62" t="s">
        <v>6098</v>
      </c>
      <c r="EL232" s="62" t="s">
        <v>6098</v>
      </c>
      <c r="EM232" s="62" t="s">
        <v>6098</v>
      </c>
      <c r="EN232" s="62" t="s">
        <v>6098</v>
      </c>
      <c r="EO232" s="62" t="s">
        <v>6098</v>
      </c>
      <c r="EP232" s="66" t="s">
        <v>8174</v>
      </c>
      <c r="EQ232" s="66" t="s">
        <v>25</v>
      </c>
      <c r="ER232" s="66" t="s">
        <v>8174</v>
      </c>
      <c r="ES232" s="66" t="s">
        <v>25</v>
      </c>
      <c r="ET232" s="66" t="s">
        <v>25</v>
      </c>
      <c r="EU232" s="66" t="s">
        <v>25</v>
      </c>
      <c r="EV232" s="66" t="s">
        <v>4377</v>
      </c>
      <c r="EW232" s="66" t="s">
        <v>4377</v>
      </c>
      <c r="EX232" s="66" t="s">
        <v>4377</v>
      </c>
      <c r="EY232" s="66" t="s">
        <v>4377</v>
      </c>
      <c r="EZ232" s="62" t="s">
        <v>2272</v>
      </c>
      <c r="FA232" s="62" t="s">
        <v>2272</v>
      </c>
      <c r="FB232" s="62" t="s">
        <v>25</v>
      </c>
      <c r="FC232" s="62" t="s">
        <v>25</v>
      </c>
      <c r="FD232" s="66" t="s">
        <v>2421</v>
      </c>
      <c r="FE232" s="66" t="s">
        <v>2421</v>
      </c>
      <c r="FF232" s="66" t="s">
        <v>2421</v>
      </c>
      <c r="FG232" s="63" t="s">
        <v>3612</v>
      </c>
      <c r="FH232" s="62"/>
      <c r="FI232" s="63" t="s">
        <v>3628</v>
      </c>
      <c r="FJ232" s="62"/>
      <c r="FK232" s="62" t="s">
        <v>496</v>
      </c>
      <c r="FL232" s="63"/>
      <c r="FM232" s="63" t="s">
        <v>2517</v>
      </c>
      <c r="FN232" s="63" t="s">
        <v>2518</v>
      </c>
      <c r="FO232" s="63" t="s">
        <v>7768</v>
      </c>
      <c r="FP232" s="63" t="s">
        <v>7792</v>
      </c>
      <c r="FQ232" s="63" t="s">
        <v>7768</v>
      </c>
      <c r="FR232" s="63" t="s">
        <v>7792</v>
      </c>
      <c r="FS232" s="63" t="s">
        <v>25</v>
      </c>
      <c r="FT232" s="63" t="s">
        <v>2625</v>
      </c>
      <c r="FU232" s="63" t="s">
        <v>2649</v>
      </c>
      <c r="FV232" s="63" t="s">
        <v>2625</v>
      </c>
      <c r="FW232" s="62"/>
      <c r="FX232" s="63" t="s">
        <v>25</v>
      </c>
      <c r="FY232" s="62" t="s">
        <v>1531</v>
      </c>
      <c r="FZ232" s="62" t="s">
        <v>2709</v>
      </c>
      <c r="GA232" s="62"/>
      <c r="GB232" s="62" t="s">
        <v>5601</v>
      </c>
      <c r="GC232" s="62" t="s">
        <v>25</v>
      </c>
      <c r="GD232" s="62" t="s">
        <v>25</v>
      </c>
      <c r="GE232" s="62" t="s">
        <v>25</v>
      </c>
      <c r="GF232" s="62" t="s">
        <v>25</v>
      </c>
      <c r="GG232" s="62" t="s">
        <v>25</v>
      </c>
      <c r="GH232" s="62" t="s">
        <v>25</v>
      </c>
      <c r="GI232" s="62" t="s">
        <v>25</v>
      </c>
      <c r="GJ232" s="62"/>
      <c r="GK232" s="62"/>
      <c r="GL232" s="62" t="s">
        <v>25</v>
      </c>
      <c r="GM232" s="62" t="s">
        <v>25</v>
      </c>
      <c r="GN232" s="62" t="s">
        <v>25</v>
      </c>
      <c r="GO232" s="62"/>
      <c r="GP232" s="62" t="s">
        <v>25</v>
      </c>
      <c r="GQ232" s="62" t="s">
        <v>25</v>
      </c>
      <c r="GR232" s="62"/>
      <c r="GS232" s="62"/>
      <c r="GT232" s="62" t="s">
        <v>2555</v>
      </c>
      <c r="GU232" s="62" t="s">
        <v>2555</v>
      </c>
      <c r="GV232" s="62" t="s">
        <v>2555</v>
      </c>
      <c r="GW232" s="62" t="s">
        <v>2555</v>
      </c>
      <c r="GX232" s="62" t="s">
        <v>25</v>
      </c>
      <c r="GY232" s="62" t="s">
        <v>25</v>
      </c>
      <c r="GZ232" s="62" t="s">
        <v>25</v>
      </c>
      <c r="HA232" s="67"/>
      <c r="HB232" s="67"/>
      <c r="HC232" s="62" t="s">
        <v>2555</v>
      </c>
      <c r="HD232" s="62" t="s">
        <v>2555</v>
      </c>
      <c r="HE232" s="62" t="s">
        <v>2555</v>
      </c>
      <c r="HF232" s="62" t="s">
        <v>2555</v>
      </c>
      <c r="HG232" s="62" t="s">
        <v>5951</v>
      </c>
      <c r="HH232" s="62" t="s">
        <v>5951</v>
      </c>
      <c r="HI232" s="62" t="s">
        <v>25</v>
      </c>
      <c r="HJ232" s="62" t="s">
        <v>3232</v>
      </c>
      <c r="HK232" s="62"/>
      <c r="HL232" s="62" t="s">
        <v>549</v>
      </c>
      <c r="HM232" s="62" t="s">
        <v>25</v>
      </c>
    </row>
    <row r="233" spans="1:221" ht="22.5" customHeight="1">
      <c r="A233" s="44" t="s">
        <v>26</v>
      </c>
      <c r="B233" s="44"/>
      <c r="C233" s="42" t="s">
        <v>25</v>
      </c>
      <c r="D233" s="42" t="s">
        <v>25</v>
      </c>
      <c r="E233" s="42" t="s">
        <v>25</v>
      </c>
      <c r="F233" s="42" t="s">
        <v>6275</v>
      </c>
      <c r="G233" s="42" t="s">
        <v>25</v>
      </c>
      <c r="H233" s="42" t="s">
        <v>25</v>
      </c>
      <c r="I233" s="42" t="s">
        <v>6379</v>
      </c>
      <c r="J233" s="47" t="s">
        <v>25</v>
      </c>
      <c r="K233" s="47" t="s">
        <v>25</v>
      </c>
      <c r="L233" s="42" t="s">
        <v>6379</v>
      </c>
      <c r="M233" s="42" t="s">
        <v>65</v>
      </c>
      <c r="N233" s="42" t="s">
        <v>6379</v>
      </c>
      <c r="O233" s="42" t="s">
        <v>65</v>
      </c>
      <c r="P233" s="47" t="s">
        <v>25</v>
      </c>
      <c r="Q233" s="47" t="s">
        <v>65</v>
      </c>
      <c r="R233" s="47" t="s">
        <v>25</v>
      </c>
      <c r="S233" s="47" t="s">
        <v>65</v>
      </c>
      <c r="T233" s="47" t="s">
        <v>25</v>
      </c>
      <c r="U233" s="42" t="s">
        <v>25</v>
      </c>
      <c r="V233" s="47" t="s">
        <v>67</v>
      </c>
      <c r="W233" s="47" t="s">
        <v>67</v>
      </c>
      <c r="X233" s="47" t="s">
        <v>67</v>
      </c>
      <c r="Y233" s="47" t="s">
        <v>67</v>
      </c>
      <c r="Z233" s="47" t="s">
        <v>25</v>
      </c>
      <c r="AA233" s="47" t="s">
        <v>67</v>
      </c>
      <c r="AB233" s="47" t="s">
        <v>25</v>
      </c>
      <c r="AC233" s="47" t="s">
        <v>25</v>
      </c>
      <c r="AD233" s="47" t="s">
        <v>25</v>
      </c>
      <c r="AE233" s="47" t="s">
        <v>25</v>
      </c>
      <c r="AF233" s="47" t="s">
        <v>67</v>
      </c>
      <c r="AG233" s="47" t="s">
        <v>67</v>
      </c>
      <c r="AH233" s="47" t="s">
        <v>67</v>
      </c>
      <c r="AI233" s="42" t="s">
        <v>67</v>
      </c>
      <c r="AJ233" s="47" t="s">
        <v>25</v>
      </c>
      <c r="AK233" s="47" t="s">
        <v>25</v>
      </c>
      <c r="AL233" s="42" t="s">
        <v>6275</v>
      </c>
      <c r="AM233" s="47" t="s">
        <v>84</v>
      </c>
      <c r="AN233" s="42" t="s">
        <v>25</v>
      </c>
      <c r="AO233" s="47" t="s">
        <v>25</v>
      </c>
      <c r="AP233" s="47" t="s">
        <v>25</v>
      </c>
      <c r="AQ233" s="47" t="s">
        <v>4590</v>
      </c>
      <c r="AR233" s="47" t="s">
        <v>25</v>
      </c>
      <c r="AS233" s="47" t="s">
        <v>25</v>
      </c>
      <c r="AT233" s="47" t="s">
        <v>25</v>
      </c>
      <c r="AU233" s="47" t="s">
        <v>25</v>
      </c>
      <c r="AV233" s="47" t="s">
        <v>25</v>
      </c>
      <c r="AW233" s="42" t="s">
        <v>67</v>
      </c>
      <c r="AX233" s="42" t="s">
        <v>67</v>
      </c>
      <c r="AY233" s="47" t="s">
        <v>25</v>
      </c>
      <c r="AZ233" s="47" t="s">
        <v>25</v>
      </c>
      <c r="BA233" s="47" t="s">
        <v>25</v>
      </c>
      <c r="BB233" s="47" t="s">
        <v>25</v>
      </c>
      <c r="BC233" s="47" t="s">
        <v>25</v>
      </c>
      <c r="BD233" s="47" t="s">
        <v>25</v>
      </c>
      <c r="BE233" s="47" t="s">
        <v>25</v>
      </c>
      <c r="BF233" s="47" t="s">
        <v>25</v>
      </c>
      <c r="BG233" s="42" t="s">
        <v>7137</v>
      </c>
      <c r="BH233" s="47" t="s">
        <v>25</v>
      </c>
      <c r="BI233" s="47" t="s">
        <v>25</v>
      </c>
      <c r="BJ233" s="47" t="s">
        <v>25</v>
      </c>
      <c r="BK233" s="47" t="s">
        <v>25</v>
      </c>
      <c r="BL233" s="47" t="s">
        <v>25</v>
      </c>
      <c r="BM233" s="42" t="s">
        <v>8176</v>
      </c>
      <c r="BN233" s="47" t="s">
        <v>25</v>
      </c>
      <c r="BO233" s="42" t="s">
        <v>8176</v>
      </c>
      <c r="BP233" s="47" t="s">
        <v>25</v>
      </c>
      <c r="BQ233" s="47" t="s">
        <v>25</v>
      </c>
      <c r="BR233" s="47" t="s">
        <v>67</v>
      </c>
      <c r="BS233" s="47" t="s">
        <v>67</v>
      </c>
      <c r="BT233" s="47" t="s">
        <v>25</v>
      </c>
      <c r="BU233" s="47" t="s">
        <v>25</v>
      </c>
      <c r="BV233" s="47" t="s">
        <v>67</v>
      </c>
      <c r="BW233" s="47" t="s">
        <v>67</v>
      </c>
      <c r="BX233" s="42" t="s">
        <v>67</v>
      </c>
      <c r="BY233" s="47" t="s">
        <v>67</v>
      </c>
      <c r="BZ233" s="47" t="s">
        <v>67</v>
      </c>
      <c r="CA233" s="42" t="s">
        <v>7339</v>
      </c>
      <c r="CB233" s="47" t="s">
        <v>67</v>
      </c>
      <c r="CC233" s="42" t="s">
        <v>67</v>
      </c>
      <c r="CD233" s="47" t="s">
        <v>67</v>
      </c>
      <c r="CE233" s="47" t="s">
        <v>25</v>
      </c>
      <c r="CF233" s="29" t="s">
        <v>67</v>
      </c>
      <c r="CG233" s="29" t="s">
        <v>67</v>
      </c>
      <c r="CH233" s="29" t="s">
        <v>204</v>
      </c>
      <c r="CI233" s="29" t="s">
        <v>204</v>
      </c>
      <c r="CJ233" s="29" t="s">
        <v>67</v>
      </c>
      <c r="CK233" s="29" t="s">
        <v>67</v>
      </c>
      <c r="CL233" s="29" t="s">
        <v>67</v>
      </c>
      <c r="CM233" s="29" t="s">
        <v>67</v>
      </c>
      <c r="CN233" s="42" t="s">
        <v>8177</v>
      </c>
      <c r="CO233" s="42" t="s">
        <v>8177</v>
      </c>
      <c r="CP233" s="29" t="s">
        <v>67</v>
      </c>
      <c r="CQ233" s="29" t="s">
        <v>67</v>
      </c>
      <c r="CR233" s="29" t="s">
        <v>67</v>
      </c>
      <c r="CS233" s="29" t="s">
        <v>25</v>
      </c>
      <c r="CT233" s="29" t="s">
        <v>25</v>
      </c>
      <c r="CU233" s="29" t="s">
        <v>25</v>
      </c>
      <c r="CV233" s="29" t="s">
        <v>25</v>
      </c>
      <c r="CW233" s="48" t="s">
        <v>25</v>
      </c>
      <c r="CX233" s="29" t="s">
        <v>25</v>
      </c>
      <c r="CY233" s="29" t="s">
        <v>25</v>
      </c>
      <c r="CZ233" s="29" t="s">
        <v>25</v>
      </c>
      <c r="DA233" s="47" t="s">
        <v>67</v>
      </c>
      <c r="DB233" s="47" t="s">
        <v>25</v>
      </c>
      <c r="DC233" s="47" t="s">
        <v>67</v>
      </c>
      <c r="DD233" s="47" t="s">
        <v>25</v>
      </c>
      <c r="DE233" s="47" t="s">
        <v>67</v>
      </c>
      <c r="DF233" s="47" t="s">
        <v>67</v>
      </c>
      <c r="DG233" s="47" t="s">
        <v>67</v>
      </c>
      <c r="DH233" s="47" t="s">
        <v>67</v>
      </c>
      <c r="DI233" s="47" t="s">
        <v>25</v>
      </c>
      <c r="DJ233" s="47" t="s">
        <v>25</v>
      </c>
      <c r="DK233" s="47" t="s">
        <v>25</v>
      </c>
      <c r="DL233" s="42" t="s">
        <v>25</v>
      </c>
      <c r="DM233" s="42" t="s">
        <v>25</v>
      </c>
      <c r="DN233" s="42" t="s">
        <v>25</v>
      </c>
      <c r="DO233" s="42" t="s">
        <v>25</v>
      </c>
      <c r="DP233" s="42" t="s">
        <v>67</v>
      </c>
      <c r="DQ233" s="47" t="s">
        <v>1243</v>
      </c>
      <c r="DR233" s="47" t="s">
        <v>67</v>
      </c>
      <c r="DS233" s="47" t="s">
        <v>67</v>
      </c>
      <c r="DT233" s="47" t="s">
        <v>67</v>
      </c>
      <c r="DU233" s="47" t="s">
        <v>67</v>
      </c>
      <c r="DV233" s="47" t="s">
        <v>67</v>
      </c>
      <c r="DW233" s="47" t="s">
        <v>67</v>
      </c>
      <c r="DX233" s="47" t="s">
        <v>67</v>
      </c>
      <c r="DY233" s="47" t="s">
        <v>67</v>
      </c>
      <c r="DZ233" s="47" t="s">
        <v>67</v>
      </c>
      <c r="EA233" s="47" t="s">
        <v>67</v>
      </c>
      <c r="EB233" s="47" t="s">
        <v>67</v>
      </c>
      <c r="EC233" s="47" t="s">
        <v>67</v>
      </c>
      <c r="ED233" s="47" t="s">
        <v>67</v>
      </c>
      <c r="EE233" s="47" t="s">
        <v>67</v>
      </c>
      <c r="EF233" s="47" t="s">
        <v>67</v>
      </c>
      <c r="EG233" s="47" t="s">
        <v>67</v>
      </c>
      <c r="EH233" s="42" t="s">
        <v>67</v>
      </c>
      <c r="EI233" s="42" t="s">
        <v>67</v>
      </c>
      <c r="EJ233" s="42" t="s">
        <v>67</v>
      </c>
      <c r="EK233" s="42" t="s">
        <v>67</v>
      </c>
      <c r="EL233" s="42" t="s">
        <v>67</v>
      </c>
      <c r="EM233" s="42" t="s">
        <v>67</v>
      </c>
      <c r="EN233" s="42" t="s">
        <v>67</v>
      </c>
      <c r="EO233" s="42" t="s">
        <v>67</v>
      </c>
      <c r="EP233" s="42" t="s">
        <v>8177</v>
      </c>
      <c r="EQ233" s="47" t="s">
        <v>25</v>
      </c>
      <c r="ER233" s="42" t="s">
        <v>8177</v>
      </c>
      <c r="ES233" s="47" t="s">
        <v>25</v>
      </c>
      <c r="ET233" s="47" t="s">
        <v>25</v>
      </c>
      <c r="EU233" s="47" t="s">
        <v>25</v>
      </c>
      <c r="EV233" s="42" t="s">
        <v>4406</v>
      </c>
      <c r="EW233" s="42" t="s">
        <v>4406</v>
      </c>
      <c r="EX233" s="42" t="s">
        <v>4406</v>
      </c>
      <c r="EY233" s="42" t="s">
        <v>4406</v>
      </c>
      <c r="EZ233" s="47" t="s">
        <v>25</v>
      </c>
      <c r="FA233" s="47" t="s">
        <v>25</v>
      </c>
      <c r="FB233" s="47" t="s">
        <v>25</v>
      </c>
      <c r="FC233" s="47" t="s">
        <v>25</v>
      </c>
      <c r="FD233" s="47" t="s">
        <v>67</v>
      </c>
      <c r="FE233" s="47" t="s">
        <v>67</v>
      </c>
      <c r="FF233" s="47" t="s">
        <v>67</v>
      </c>
      <c r="FG233" s="47" t="s">
        <v>25</v>
      </c>
      <c r="FH233" s="47" t="s">
        <v>25</v>
      </c>
      <c r="FI233" s="47" t="s">
        <v>25</v>
      </c>
      <c r="FJ233" s="49" t="s">
        <v>25</v>
      </c>
      <c r="FK233" s="42" t="s">
        <v>25</v>
      </c>
      <c r="FL233" s="49" t="s">
        <v>25</v>
      </c>
      <c r="FM233" s="42" t="s">
        <v>25</v>
      </c>
      <c r="FN233" s="47" t="s">
        <v>25</v>
      </c>
      <c r="FO233" s="42" t="s">
        <v>25</v>
      </c>
      <c r="FP233" s="42" t="s">
        <v>25</v>
      </c>
      <c r="FQ233" s="42" t="s">
        <v>25</v>
      </c>
      <c r="FR233" s="42" t="s">
        <v>25</v>
      </c>
      <c r="FS233" s="47" t="s">
        <v>25</v>
      </c>
      <c r="FT233" s="47" t="s">
        <v>67</v>
      </c>
      <c r="FU233" s="47" t="s">
        <v>67</v>
      </c>
      <c r="FV233" s="47" t="s">
        <v>67</v>
      </c>
      <c r="FW233" s="47" t="s">
        <v>65</v>
      </c>
      <c r="FX233" s="47" t="s">
        <v>25</v>
      </c>
      <c r="FY233" s="47" t="s">
        <v>25</v>
      </c>
      <c r="FZ233" s="47" t="s">
        <v>25</v>
      </c>
      <c r="GA233" s="42" t="s">
        <v>25</v>
      </c>
      <c r="GB233" s="47" t="s">
        <v>25</v>
      </c>
      <c r="GC233" s="47" t="s">
        <v>25</v>
      </c>
      <c r="GD233" s="47" t="s">
        <v>67</v>
      </c>
      <c r="GE233" s="47" t="s">
        <v>67</v>
      </c>
      <c r="GF233" s="47" t="s">
        <v>67</v>
      </c>
      <c r="GG233" s="47" t="s">
        <v>67</v>
      </c>
      <c r="GH233" s="47" t="s">
        <v>4590</v>
      </c>
      <c r="GI233" s="47" t="s">
        <v>67</v>
      </c>
      <c r="GJ233" s="47" t="s">
        <v>25</v>
      </c>
      <c r="GK233" s="47" t="s">
        <v>25</v>
      </c>
      <c r="GL233" s="47" t="s">
        <v>5780</v>
      </c>
      <c r="GM233" s="47" t="s">
        <v>5792</v>
      </c>
      <c r="GN233" s="47" t="s">
        <v>67</v>
      </c>
      <c r="GO233" s="47" t="s">
        <v>25</v>
      </c>
      <c r="GP233" s="42" t="s">
        <v>67</v>
      </c>
      <c r="GQ233" s="47" t="s">
        <v>25</v>
      </c>
      <c r="GR233" s="47" t="s">
        <v>67</v>
      </c>
      <c r="GS233" s="47" t="s">
        <v>67</v>
      </c>
      <c r="GT233" s="47" t="s">
        <v>67</v>
      </c>
      <c r="GU233" s="47" t="s">
        <v>67</v>
      </c>
      <c r="GV233" s="47" t="s">
        <v>67</v>
      </c>
      <c r="GW233" s="47" t="s">
        <v>67</v>
      </c>
      <c r="GX233" s="42" t="s">
        <v>25</v>
      </c>
      <c r="GY233" s="42" t="s">
        <v>25</v>
      </c>
      <c r="GZ233" s="42" t="s">
        <v>5664</v>
      </c>
      <c r="HA233" s="47" t="s">
        <v>67</v>
      </c>
      <c r="HB233" s="47" t="s">
        <v>67</v>
      </c>
      <c r="HC233" s="47" t="s">
        <v>67</v>
      </c>
      <c r="HD233" s="47" t="s">
        <v>67</v>
      </c>
      <c r="HE233" s="47" t="s">
        <v>67</v>
      </c>
      <c r="HF233" s="47" t="s">
        <v>67</v>
      </c>
      <c r="HG233" s="42" t="s">
        <v>67</v>
      </c>
      <c r="HH233" s="42" t="s">
        <v>67</v>
      </c>
      <c r="HI233" s="47" t="s">
        <v>25</v>
      </c>
      <c r="HJ233" s="47" t="s">
        <v>25</v>
      </c>
      <c r="HK233" s="47" t="s">
        <v>25</v>
      </c>
      <c r="HL233" s="47" t="s">
        <v>25</v>
      </c>
      <c r="HM233" s="47" t="s">
        <v>25</v>
      </c>
    </row>
    <row r="234" spans="1:221" ht="11.25" customHeight="1">
      <c r="A234" s="86" t="s">
        <v>435</v>
      </c>
      <c r="B234" s="86"/>
      <c r="C234" s="62" t="s">
        <v>25</v>
      </c>
      <c r="D234" s="62" t="s">
        <v>25</v>
      </c>
      <c r="E234" s="62" t="s">
        <v>25</v>
      </c>
      <c r="F234" s="62" t="s">
        <v>6274</v>
      </c>
      <c r="G234" s="62" t="s">
        <v>25</v>
      </c>
      <c r="H234" s="62" t="s">
        <v>25</v>
      </c>
      <c r="I234" s="62" t="s">
        <v>4207</v>
      </c>
      <c r="J234" s="62"/>
      <c r="K234" s="62" t="s">
        <v>25</v>
      </c>
      <c r="L234" s="62" t="s">
        <v>4207</v>
      </c>
      <c r="M234" s="62" t="s">
        <v>4207</v>
      </c>
      <c r="N234" s="62" t="s">
        <v>4207</v>
      </c>
      <c r="O234" s="62" t="s">
        <v>4207</v>
      </c>
      <c r="P234" s="63"/>
      <c r="Q234" s="63" t="s">
        <v>698</v>
      </c>
      <c r="R234" s="63"/>
      <c r="S234" s="63" t="s">
        <v>749</v>
      </c>
      <c r="T234" s="63" t="s">
        <v>4721</v>
      </c>
      <c r="U234" s="62" t="s">
        <v>25</v>
      </c>
      <c r="V234" s="63" t="s">
        <v>4801</v>
      </c>
      <c r="W234" s="63" t="s">
        <v>4801</v>
      </c>
      <c r="X234" s="63" t="s">
        <v>4718</v>
      </c>
      <c r="Y234" s="63" t="s">
        <v>4718</v>
      </c>
      <c r="Z234" s="63" t="s">
        <v>25</v>
      </c>
      <c r="AA234" s="63" t="s">
        <v>1739</v>
      </c>
      <c r="AB234" s="63" t="s">
        <v>25</v>
      </c>
      <c r="AC234" s="63" t="s">
        <v>2341</v>
      </c>
      <c r="AD234" s="63" t="s">
        <v>2341</v>
      </c>
      <c r="AE234" s="63" t="s">
        <v>2341</v>
      </c>
      <c r="AF234" s="63"/>
      <c r="AG234" s="63"/>
      <c r="AH234" s="63"/>
      <c r="AI234" s="200"/>
      <c r="AJ234" s="63" t="s">
        <v>3930</v>
      </c>
      <c r="AK234" s="63" t="s">
        <v>3930</v>
      </c>
      <c r="AL234" s="62" t="s">
        <v>6274</v>
      </c>
      <c r="AM234" s="63" t="s">
        <v>5270</v>
      </c>
      <c r="AN234" s="200"/>
      <c r="AO234" s="63" t="s">
        <v>25</v>
      </c>
      <c r="AP234" s="63" t="s">
        <v>25</v>
      </c>
      <c r="AQ234" s="63"/>
      <c r="AR234" s="63" t="s">
        <v>25</v>
      </c>
      <c r="AS234" s="63"/>
      <c r="AT234" s="63"/>
      <c r="AU234" s="63" t="s">
        <v>1744</v>
      </c>
      <c r="AV234" s="63" t="s">
        <v>1744</v>
      </c>
      <c r="AW234" s="63" t="s">
        <v>5154</v>
      </c>
      <c r="AX234" s="63" t="s">
        <v>5154</v>
      </c>
      <c r="AY234" s="63" t="s">
        <v>1261</v>
      </c>
      <c r="AZ234" s="63" t="s">
        <v>1261</v>
      </c>
      <c r="BA234" s="63" t="s">
        <v>1261</v>
      </c>
      <c r="BB234" s="63" t="s">
        <v>1261</v>
      </c>
      <c r="BC234" s="63" t="s">
        <v>1261</v>
      </c>
      <c r="BD234" s="63" t="s">
        <v>1261</v>
      </c>
      <c r="BE234" s="62"/>
      <c r="BF234" s="62" t="s">
        <v>25</v>
      </c>
      <c r="BG234" s="63" t="s">
        <v>7136</v>
      </c>
      <c r="BH234" s="62"/>
      <c r="BI234" s="62" t="s">
        <v>25</v>
      </c>
      <c r="BJ234" s="62" t="s">
        <v>25</v>
      </c>
      <c r="BK234" s="62" t="s">
        <v>25</v>
      </c>
      <c r="BL234" s="63" t="s">
        <v>25</v>
      </c>
      <c r="BM234" s="63" t="s">
        <v>7166</v>
      </c>
      <c r="BN234" s="62"/>
      <c r="BO234" s="63" t="s">
        <v>7140</v>
      </c>
      <c r="BP234" s="62" t="s">
        <v>25</v>
      </c>
      <c r="BQ234" s="62" t="s">
        <v>25</v>
      </c>
      <c r="BR234" s="62" t="s">
        <v>4272</v>
      </c>
      <c r="BS234" s="63" t="s">
        <v>4272</v>
      </c>
      <c r="BT234" s="62" t="s">
        <v>25</v>
      </c>
      <c r="BU234" s="62" t="s">
        <v>25</v>
      </c>
      <c r="BV234" s="62" t="s">
        <v>4272</v>
      </c>
      <c r="BW234" s="63" t="s">
        <v>4272</v>
      </c>
      <c r="BX234" s="63" t="s">
        <v>7278</v>
      </c>
      <c r="BY234" s="63" t="s">
        <v>4915</v>
      </c>
      <c r="BZ234" s="63" t="s">
        <v>4915</v>
      </c>
      <c r="CA234" s="63" t="s">
        <v>7336</v>
      </c>
      <c r="CB234" s="63" t="s">
        <v>4097</v>
      </c>
      <c r="CC234" s="63" t="s">
        <v>7278</v>
      </c>
      <c r="CD234" s="63" t="s">
        <v>4916</v>
      </c>
      <c r="CE234" s="62"/>
      <c r="CF234" s="64" t="s">
        <v>5120</v>
      </c>
      <c r="CG234" s="64" t="s">
        <v>5120</v>
      </c>
      <c r="CH234" s="64"/>
      <c r="CI234" s="64"/>
      <c r="CJ234" s="64"/>
      <c r="CK234" s="64" t="s">
        <v>5011</v>
      </c>
      <c r="CL234" s="64" t="s">
        <v>5011</v>
      </c>
      <c r="CM234" s="64" t="s">
        <v>5011</v>
      </c>
      <c r="CN234" s="63" t="s">
        <v>8033</v>
      </c>
      <c r="CO234" s="63" t="s">
        <v>8033</v>
      </c>
      <c r="CP234" s="64" t="s">
        <v>1567</v>
      </c>
      <c r="CQ234" s="64" t="s">
        <v>1567</v>
      </c>
      <c r="CR234" s="64" t="s">
        <v>1567</v>
      </c>
      <c r="CS234" s="64"/>
      <c r="CT234" s="64" t="s">
        <v>958</v>
      </c>
      <c r="CU234" s="64" t="s">
        <v>958</v>
      </c>
      <c r="CV234" s="64" t="s">
        <v>3855</v>
      </c>
      <c r="CW234" s="65"/>
      <c r="CX234" s="64" t="s">
        <v>958</v>
      </c>
      <c r="CY234" s="64" t="s">
        <v>958</v>
      </c>
      <c r="CZ234" s="64" t="s">
        <v>3855</v>
      </c>
      <c r="DA234" s="62" t="s">
        <v>1426</v>
      </c>
      <c r="DB234" s="62"/>
      <c r="DC234" s="62" t="s">
        <v>1426</v>
      </c>
      <c r="DD234" s="62"/>
      <c r="DE234" s="62" t="s">
        <v>1426</v>
      </c>
      <c r="DF234" s="62" t="s">
        <v>1426</v>
      </c>
      <c r="DG234" s="62" t="s">
        <v>1426</v>
      </c>
      <c r="DH234" s="62" t="s">
        <v>1426</v>
      </c>
      <c r="DI234" s="62" t="s">
        <v>1097</v>
      </c>
      <c r="DJ234" s="62" t="s">
        <v>1841</v>
      </c>
      <c r="DK234" s="62" t="s">
        <v>1841</v>
      </c>
      <c r="DL234" s="62" t="s">
        <v>3523</v>
      </c>
      <c r="DM234" s="62" t="s">
        <v>25</v>
      </c>
      <c r="DN234" s="62" t="s">
        <v>3523</v>
      </c>
      <c r="DO234" s="62" t="s">
        <v>3797</v>
      </c>
      <c r="DP234" s="62" t="s">
        <v>3797</v>
      </c>
      <c r="DQ234" s="62" t="s">
        <v>3186</v>
      </c>
      <c r="DR234" s="62"/>
      <c r="DS234" s="62"/>
      <c r="DT234" s="62"/>
      <c r="DU234" s="62"/>
      <c r="DV234" s="62" t="s">
        <v>1031</v>
      </c>
      <c r="DW234" s="62" t="s">
        <v>1031</v>
      </c>
      <c r="DX234" s="62" t="s">
        <v>1031</v>
      </c>
      <c r="DY234" s="62" t="s">
        <v>1031</v>
      </c>
      <c r="DZ234" s="62" t="s">
        <v>5478</v>
      </c>
      <c r="EA234" s="62" t="s">
        <v>5478</v>
      </c>
      <c r="EB234" s="62" t="s">
        <v>5478</v>
      </c>
      <c r="EC234" s="62" t="s">
        <v>5478</v>
      </c>
      <c r="ED234" s="62" t="s">
        <v>5478</v>
      </c>
      <c r="EE234" s="62" t="s">
        <v>5478</v>
      </c>
      <c r="EF234" s="62" t="s">
        <v>5478</v>
      </c>
      <c r="EG234" s="62" t="s">
        <v>5478</v>
      </c>
      <c r="EH234" s="62" t="s">
        <v>6076</v>
      </c>
      <c r="EI234" s="62" t="s">
        <v>6076</v>
      </c>
      <c r="EJ234" s="62" t="s">
        <v>6076</v>
      </c>
      <c r="EK234" s="62" t="s">
        <v>6076</v>
      </c>
      <c r="EL234" s="62" t="s">
        <v>6076</v>
      </c>
      <c r="EM234" s="62" t="s">
        <v>6076</v>
      </c>
      <c r="EN234" s="62" t="s">
        <v>6076</v>
      </c>
      <c r="EO234" s="62" t="s">
        <v>6076</v>
      </c>
      <c r="EP234" s="66" t="s">
        <v>8178</v>
      </c>
      <c r="EQ234" s="66"/>
      <c r="ER234" s="66" t="s">
        <v>8178</v>
      </c>
      <c r="ES234" s="66"/>
      <c r="ET234" s="66" t="s">
        <v>25</v>
      </c>
      <c r="EU234" s="66" t="s">
        <v>25</v>
      </c>
      <c r="EV234" s="66" t="s">
        <v>4490</v>
      </c>
      <c r="EW234" s="66" t="s">
        <v>4490</v>
      </c>
      <c r="EX234" s="66" t="s">
        <v>4490</v>
      </c>
      <c r="EY234" s="66" t="s">
        <v>4490</v>
      </c>
      <c r="EZ234" s="62" t="s">
        <v>25</v>
      </c>
      <c r="FA234" s="62" t="s">
        <v>25</v>
      </c>
      <c r="FB234" s="62" t="s">
        <v>25</v>
      </c>
      <c r="FC234" s="62" t="s">
        <v>25</v>
      </c>
      <c r="FD234" s="66" t="s">
        <v>2422</v>
      </c>
      <c r="FE234" s="66" t="s">
        <v>2422</v>
      </c>
      <c r="FF234" s="66" t="s">
        <v>2422</v>
      </c>
      <c r="FG234" s="63" t="s">
        <v>3612</v>
      </c>
      <c r="FH234" s="62"/>
      <c r="FI234" s="63" t="s">
        <v>3628</v>
      </c>
      <c r="FJ234" s="62"/>
      <c r="FK234" s="62" t="s">
        <v>496</v>
      </c>
      <c r="FL234" s="63"/>
      <c r="FM234" s="63" t="s">
        <v>2516</v>
      </c>
      <c r="FN234" s="63" t="s">
        <v>2515</v>
      </c>
      <c r="FO234" s="63" t="s">
        <v>7769</v>
      </c>
      <c r="FP234" s="63" t="s">
        <v>7769</v>
      </c>
      <c r="FQ234" s="63" t="s">
        <v>7769</v>
      </c>
      <c r="FR234" s="63" t="s">
        <v>7769</v>
      </c>
      <c r="FS234" s="63" t="s">
        <v>4008</v>
      </c>
      <c r="FT234" s="63" t="s">
        <v>2457</v>
      </c>
      <c r="FU234" s="63" t="s">
        <v>2594</v>
      </c>
      <c r="FV234" s="63" t="s">
        <v>2457</v>
      </c>
      <c r="FW234" s="62"/>
      <c r="FX234" s="62" t="s">
        <v>25</v>
      </c>
      <c r="FY234" s="62" t="s">
        <v>25</v>
      </c>
      <c r="FZ234" s="62" t="s">
        <v>25</v>
      </c>
      <c r="GA234" s="62" t="s">
        <v>1328</v>
      </c>
      <c r="GB234" s="62" t="s">
        <v>1120</v>
      </c>
      <c r="GC234" s="62" t="s">
        <v>1120</v>
      </c>
      <c r="GD234" s="62" t="s">
        <v>2858</v>
      </c>
      <c r="GE234" s="62" t="s">
        <v>2858</v>
      </c>
      <c r="GF234" s="62" t="s">
        <v>4513</v>
      </c>
      <c r="GG234" s="62" t="s">
        <v>4513</v>
      </c>
      <c r="GH234" s="62" t="s">
        <v>4590</v>
      </c>
      <c r="GI234" s="62" t="s">
        <v>5223</v>
      </c>
      <c r="GJ234" s="62"/>
      <c r="GK234" s="62"/>
      <c r="GL234" s="62" t="s">
        <v>1385</v>
      </c>
      <c r="GM234" s="62" t="s">
        <v>25</v>
      </c>
      <c r="GN234" s="62" t="s">
        <v>25</v>
      </c>
      <c r="GO234" s="62"/>
      <c r="GP234" s="62" t="s">
        <v>1678</v>
      </c>
      <c r="GQ234" s="62" t="s">
        <v>25</v>
      </c>
      <c r="GR234" s="62"/>
      <c r="GS234" s="62"/>
      <c r="GT234" s="62" t="s">
        <v>1160</v>
      </c>
      <c r="GU234" s="62" t="s">
        <v>1199</v>
      </c>
      <c r="GV234" s="62" t="s">
        <v>1199</v>
      </c>
      <c r="GW234" s="62" t="s">
        <v>1160</v>
      </c>
      <c r="GX234" s="62" t="s">
        <v>3494</v>
      </c>
      <c r="GY234" s="62" t="s">
        <v>3485</v>
      </c>
      <c r="GZ234" s="62" t="s">
        <v>5665</v>
      </c>
      <c r="HA234" s="67"/>
      <c r="HB234" s="67"/>
      <c r="HC234" s="62" t="s">
        <v>1199</v>
      </c>
      <c r="HD234" s="62" t="s">
        <v>1199</v>
      </c>
      <c r="HE234" s="62" t="s">
        <v>1199</v>
      </c>
      <c r="HF234" s="62" t="s">
        <v>1199</v>
      </c>
      <c r="HG234" s="62" t="s">
        <v>5952</v>
      </c>
      <c r="HH234" s="62" t="s">
        <v>5952</v>
      </c>
      <c r="HI234" s="62" t="s">
        <v>25</v>
      </c>
      <c r="HJ234" s="62" t="s">
        <v>25</v>
      </c>
      <c r="HK234" s="62" t="s">
        <v>25</v>
      </c>
      <c r="HL234" s="62" t="s">
        <v>25</v>
      </c>
      <c r="HM234" s="62" t="s">
        <v>25</v>
      </c>
    </row>
    <row r="235" spans="1:221" ht="22.5" customHeight="1">
      <c r="A235" s="44" t="s">
        <v>17</v>
      </c>
      <c r="B235" s="44"/>
      <c r="C235" s="42" t="s">
        <v>67</v>
      </c>
      <c r="D235" s="42" t="s">
        <v>67</v>
      </c>
      <c r="E235" s="47" t="s">
        <v>1404</v>
      </c>
      <c r="F235" s="47" t="s">
        <v>1404</v>
      </c>
      <c r="G235" s="47" t="s">
        <v>1404</v>
      </c>
      <c r="H235" s="42" t="s">
        <v>67</v>
      </c>
      <c r="I235" s="47" t="s">
        <v>1404</v>
      </c>
      <c r="J235" s="47" t="s">
        <v>67</v>
      </c>
      <c r="K235" s="47" t="s">
        <v>67</v>
      </c>
      <c r="L235" s="47" t="s">
        <v>1404</v>
      </c>
      <c r="M235" s="47" t="s">
        <v>67</v>
      </c>
      <c r="N235" s="47" t="s">
        <v>1404</v>
      </c>
      <c r="O235" s="47" t="s">
        <v>67</v>
      </c>
      <c r="P235" s="47" t="s">
        <v>67</v>
      </c>
      <c r="Q235" s="42" t="s">
        <v>67</v>
      </c>
      <c r="R235" s="47" t="s">
        <v>67</v>
      </c>
      <c r="S235" s="47" t="s">
        <v>67</v>
      </c>
      <c r="T235" s="47" t="s">
        <v>25</v>
      </c>
      <c r="U235" s="47" t="s">
        <v>1404</v>
      </c>
      <c r="V235" s="42" t="s">
        <v>67</v>
      </c>
      <c r="W235" s="47" t="s">
        <v>1404</v>
      </c>
      <c r="X235" s="47" t="s">
        <v>67</v>
      </c>
      <c r="Y235" s="47" t="s">
        <v>1404</v>
      </c>
      <c r="Z235" s="47" t="s">
        <v>67</v>
      </c>
      <c r="AA235" s="47" t="s">
        <v>67</v>
      </c>
      <c r="AB235" s="47" t="s">
        <v>67</v>
      </c>
      <c r="AC235" s="47" t="s">
        <v>67</v>
      </c>
      <c r="AD235" s="47" t="s">
        <v>67</v>
      </c>
      <c r="AE235" s="47" t="s">
        <v>67</v>
      </c>
      <c r="AF235" s="47" t="s">
        <v>67</v>
      </c>
      <c r="AG235" s="47" t="s">
        <v>67</v>
      </c>
      <c r="AH235" s="47" t="s">
        <v>67</v>
      </c>
      <c r="AI235" s="42" t="s">
        <v>5319</v>
      </c>
      <c r="AJ235" s="47" t="s">
        <v>1404</v>
      </c>
      <c r="AK235" s="47" t="s">
        <v>67</v>
      </c>
      <c r="AL235" s="47" t="s">
        <v>1404</v>
      </c>
      <c r="AM235" s="47" t="s">
        <v>67</v>
      </c>
      <c r="AN235" s="42" t="s">
        <v>67</v>
      </c>
      <c r="AO235" s="47" t="s">
        <v>1404</v>
      </c>
      <c r="AP235" s="47" t="s">
        <v>67</v>
      </c>
      <c r="AQ235" s="47" t="s">
        <v>67</v>
      </c>
      <c r="AR235" s="47" t="s">
        <v>1404</v>
      </c>
      <c r="AS235" s="42" t="s">
        <v>6745</v>
      </c>
      <c r="AT235" s="42" t="s">
        <v>6745</v>
      </c>
      <c r="AU235" s="47" t="s">
        <v>67</v>
      </c>
      <c r="AV235" s="47" t="s">
        <v>67</v>
      </c>
      <c r="AW235" s="47" t="s">
        <v>1404</v>
      </c>
      <c r="AX235" s="47" t="s">
        <v>1404</v>
      </c>
      <c r="AY235" s="47" t="s">
        <v>25</v>
      </c>
      <c r="AZ235" s="47" t="s">
        <v>25</v>
      </c>
      <c r="BA235" s="47" t="s">
        <v>25</v>
      </c>
      <c r="BB235" s="47" t="s">
        <v>67</v>
      </c>
      <c r="BC235" s="47" t="s">
        <v>67</v>
      </c>
      <c r="BD235" s="47" t="s">
        <v>67</v>
      </c>
      <c r="BE235" s="47" t="s">
        <v>67</v>
      </c>
      <c r="BF235" s="47" t="s">
        <v>67</v>
      </c>
      <c r="BG235" s="47" t="s">
        <v>1404</v>
      </c>
      <c r="BH235" s="47" t="s">
        <v>67</v>
      </c>
      <c r="BI235" s="47" t="s">
        <v>67</v>
      </c>
      <c r="BJ235" s="47" t="s">
        <v>67</v>
      </c>
      <c r="BK235" s="47" t="s">
        <v>67</v>
      </c>
      <c r="BL235" s="47" t="s">
        <v>67</v>
      </c>
      <c r="BM235" s="47" t="s">
        <v>1404</v>
      </c>
      <c r="BN235" s="47" t="s">
        <v>67</v>
      </c>
      <c r="BO235" s="47" t="s">
        <v>1404</v>
      </c>
      <c r="BP235" s="47" t="s">
        <v>67</v>
      </c>
      <c r="BQ235" s="47" t="s">
        <v>67</v>
      </c>
      <c r="BR235" s="47" t="s">
        <v>67</v>
      </c>
      <c r="BS235" s="47" t="s">
        <v>67</v>
      </c>
      <c r="BT235" s="47" t="s">
        <v>67</v>
      </c>
      <c r="BU235" s="47" t="s">
        <v>67</v>
      </c>
      <c r="BV235" s="47" t="s">
        <v>67</v>
      </c>
      <c r="BW235" s="47" t="s">
        <v>67</v>
      </c>
      <c r="BX235" s="47" t="s">
        <v>1404</v>
      </c>
      <c r="BY235" s="47" t="s">
        <v>67</v>
      </c>
      <c r="BZ235" s="47" t="s">
        <v>67</v>
      </c>
      <c r="CA235" s="47" t="s">
        <v>1404</v>
      </c>
      <c r="CB235" s="47" t="s">
        <v>67</v>
      </c>
      <c r="CC235" s="47" t="s">
        <v>1404</v>
      </c>
      <c r="CD235" s="47" t="s">
        <v>67</v>
      </c>
      <c r="CE235" s="47" t="s">
        <v>67</v>
      </c>
      <c r="CF235" s="29" t="s">
        <v>67</v>
      </c>
      <c r="CG235" s="29" t="s">
        <v>67</v>
      </c>
      <c r="CH235" s="29" t="s">
        <v>67</v>
      </c>
      <c r="CI235" s="29" t="s">
        <v>67</v>
      </c>
      <c r="CJ235" s="29" t="s">
        <v>67</v>
      </c>
      <c r="CK235" s="29" t="s">
        <v>67</v>
      </c>
      <c r="CL235" s="29" t="s">
        <v>67</v>
      </c>
      <c r="CM235" s="29" t="s">
        <v>67</v>
      </c>
      <c r="CN235" s="47" t="s">
        <v>1404</v>
      </c>
      <c r="CO235" s="47" t="s">
        <v>1404</v>
      </c>
      <c r="CP235" s="29" t="s">
        <v>67</v>
      </c>
      <c r="CQ235" s="29" t="s">
        <v>67</v>
      </c>
      <c r="CR235" s="29" t="s">
        <v>67</v>
      </c>
      <c r="CS235" s="29" t="s">
        <v>67</v>
      </c>
      <c r="CT235" s="29" t="s">
        <v>67</v>
      </c>
      <c r="CU235" s="29" t="s">
        <v>67</v>
      </c>
      <c r="CV235" s="29" t="s">
        <v>67</v>
      </c>
      <c r="CW235" s="29" t="s">
        <v>67</v>
      </c>
      <c r="CX235" s="29" t="s">
        <v>67</v>
      </c>
      <c r="CY235" s="29" t="s">
        <v>67</v>
      </c>
      <c r="CZ235" s="29" t="s">
        <v>67</v>
      </c>
      <c r="DA235" s="47" t="s">
        <v>67</v>
      </c>
      <c r="DB235" s="47" t="s">
        <v>67</v>
      </c>
      <c r="DC235" s="47" t="s">
        <v>67</v>
      </c>
      <c r="DD235" s="47" t="s">
        <v>67</v>
      </c>
      <c r="DE235" s="47" t="s">
        <v>67</v>
      </c>
      <c r="DF235" s="47" t="s">
        <v>67</v>
      </c>
      <c r="DG235" s="47" t="s">
        <v>67</v>
      </c>
      <c r="DH235" s="47" t="s">
        <v>67</v>
      </c>
      <c r="DI235" s="47" t="s">
        <v>67</v>
      </c>
      <c r="DJ235" s="47" t="s">
        <v>67</v>
      </c>
      <c r="DK235" s="47" t="s">
        <v>67</v>
      </c>
      <c r="DL235" s="47" t="s">
        <v>67</v>
      </c>
      <c r="DM235" s="47" t="s">
        <v>67</v>
      </c>
      <c r="DN235" s="47" t="s">
        <v>67</v>
      </c>
      <c r="DO235" s="42" t="s">
        <v>67</v>
      </c>
      <c r="DP235" s="42" t="s">
        <v>67</v>
      </c>
      <c r="DQ235" s="47" t="s">
        <v>67</v>
      </c>
      <c r="DR235" s="47" t="s">
        <v>67</v>
      </c>
      <c r="DS235" s="47" t="s">
        <v>67</v>
      </c>
      <c r="DT235" s="47" t="s">
        <v>67</v>
      </c>
      <c r="DU235" s="47" t="s">
        <v>67</v>
      </c>
      <c r="DV235" s="47" t="s">
        <v>67</v>
      </c>
      <c r="DW235" s="47" t="s">
        <v>67</v>
      </c>
      <c r="DX235" s="47" t="s">
        <v>67</v>
      </c>
      <c r="DY235" s="47" t="s">
        <v>67</v>
      </c>
      <c r="DZ235" s="174" t="s">
        <v>67</v>
      </c>
      <c r="EA235" s="174" t="s">
        <v>67</v>
      </c>
      <c r="EB235" s="174" t="s">
        <v>67</v>
      </c>
      <c r="EC235" s="174" t="s">
        <v>67</v>
      </c>
      <c r="ED235" s="174" t="s">
        <v>67</v>
      </c>
      <c r="EE235" s="174" t="s">
        <v>67</v>
      </c>
      <c r="EF235" s="174" t="s">
        <v>67</v>
      </c>
      <c r="EG235" s="174" t="s">
        <v>67</v>
      </c>
      <c r="EH235" s="47" t="s">
        <v>67</v>
      </c>
      <c r="EI235" s="42"/>
      <c r="EJ235" s="42"/>
      <c r="EK235" s="42"/>
      <c r="EL235" s="47" t="s">
        <v>1404</v>
      </c>
      <c r="EM235" s="47" t="s">
        <v>1404</v>
      </c>
      <c r="EN235" s="47" t="s">
        <v>1404</v>
      </c>
      <c r="EO235" s="47" t="s">
        <v>1404</v>
      </c>
      <c r="EP235" s="47" t="s">
        <v>1404</v>
      </c>
      <c r="EQ235" s="47" t="s">
        <v>67</v>
      </c>
      <c r="ER235" s="47" t="s">
        <v>1404</v>
      </c>
      <c r="ES235" s="47" t="s">
        <v>67</v>
      </c>
      <c r="ET235" s="47" t="s">
        <v>67</v>
      </c>
      <c r="EU235" s="47" t="s">
        <v>67</v>
      </c>
      <c r="EV235" s="47" t="s">
        <v>67</v>
      </c>
      <c r="EW235" s="47" t="s">
        <v>67</v>
      </c>
      <c r="EX235" s="47" t="s">
        <v>67</v>
      </c>
      <c r="EY235" s="47" t="s">
        <v>67</v>
      </c>
      <c r="EZ235" s="47" t="s">
        <v>67</v>
      </c>
      <c r="FA235" s="47" t="s">
        <v>67</v>
      </c>
      <c r="FB235" s="47" t="s">
        <v>67</v>
      </c>
      <c r="FC235" s="47" t="s">
        <v>67</v>
      </c>
      <c r="FD235" s="47" t="s">
        <v>67</v>
      </c>
      <c r="FE235" s="47" t="s">
        <v>67</v>
      </c>
      <c r="FF235" s="47" t="s">
        <v>67</v>
      </c>
      <c r="FG235" s="47" t="s">
        <v>67</v>
      </c>
      <c r="FH235" s="47" t="s">
        <v>67</v>
      </c>
      <c r="FI235" s="47" t="s">
        <v>67</v>
      </c>
      <c r="FJ235" s="47" t="s">
        <v>67</v>
      </c>
      <c r="FK235" s="42" t="s">
        <v>67</v>
      </c>
      <c r="FL235" s="47" t="s">
        <v>67</v>
      </c>
      <c r="FM235" s="47" t="s">
        <v>67</v>
      </c>
      <c r="FN235" s="47" t="s">
        <v>67</v>
      </c>
      <c r="FO235" s="47" t="s">
        <v>1404</v>
      </c>
      <c r="FP235" s="47" t="s">
        <v>1404</v>
      </c>
      <c r="FQ235" s="47" t="s">
        <v>1404</v>
      </c>
      <c r="FR235" s="47" t="s">
        <v>1404</v>
      </c>
      <c r="FS235" s="47" t="s">
        <v>67</v>
      </c>
      <c r="FT235" s="47" t="s">
        <v>67</v>
      </c>
      <c r="FU235" s="47" t="s">
        <v>67</v>
      </c>
      <c r="FV235" s="47" t="s">
        <v>67</v>
      </c>
      <c r="FW235" s="47" t="s">
        <v>67</v>
      </c>
      <c r="FX235" s="47" t="s">
        <v>67</v>
      </c>
      <c r="FY235" s="47" t="s">
        <v>67</v>
      </c>
      <c r="FZ235" s="47" t="s">
        <v>67</v>
      </c>
      <c r="GA235" s="47" t="s">
        <v>67</v>
      </c>
      <c r="GB235" s="47" t="s">
        <v>67</v>
      </c>
      <c r="GC235" s="47" t="s">
        <v>67</v>
      </c>
      <c r="GD235" s="47" t="s">
        <v>67</v>
      </c>
      <c r="GE235" s="47" t="s">
        <v>67</v>
      </c>
      <c r="GF235" s="47" t="s">
        <v>67</v>
      </c>
      <c r="GG235" s="47" t="s">
        <v>67</v>
      </c>
      <c r="GH235" s="47" t="s">
        <v>67</v>
      </c>
      <c r="GI235" s="47" t="s">
        <v>67</v>
      </c>
      <c r="GJ235" s="42" t="s">
        <v>327</v>
      </c>
      <c r="GK235" s="42" t="s">
        <v>327</v>
      </c>
      <c r="GL235" s="42" t="s">
        <v>1404</v>
      </c>
      <c r="GM235" s="42" t="s">
        <v>1404</v>
      </c>
      <c r="GN235" s="42" t="s">
        <v>1404</v>
      </c>
      <c r="GO235" s="42" t="s">
        <v>67</v>
      </c>
      <c r="GP235" s="42" t="s">
        <v>67</v>
      </c>
      <c r="GQ235" s="42" t="s">
        <v>67</v>
      </c>
      <c r="GR235" s="47" t="s">
        <v>67</v>
      </c>
      <c r="GS235" s="47" t="s">
        <v>67</v>
      </c>
      <c r="GT235" s="47" t="s">
        <v>67</v>
      </c>
      <c r="GU235" s="47" t="s">
        <v>67</v>
      </c>
      <c r="GV235" s="47" t="s">
        <v>67</v>
      </c>
      <c r="GW235" s="47" t="s">
        <v>67</v>
      </c>
      <c r="GX235" s="47" t="s">
        <v>67</v>
      </c>
      <c r="GY235" s="47" t="s">
        <v>67</v>
      </c>
      <c r="GZ235" s="47" t="s">
        <v>1404</v>
      </c>
      <c r="HA235" s="47" t="s">
        <v>67</v>
      </c>
      <c r="HB235" s="47" t="s">
        <v>67</v>
      </c>
      <c r="HC235" s="47" t="s">
        <v>67</v>
      </c>
      <c r="HD235" s="47" t="s">
        <v>67</v>
      </c>
      <c r="HE235" s="47" t="s">
        <v>67</v>
      </c>
      <c r="HF235" s="47" t="s">
        <v>67</v>
      </c>
      <c r="HG235" s="47" t="s">
        <v>1404</v>
      </c>
      <c r="HH235" s="47" t="s">
        <v>1404</v>
      </c>
      <c r="HI235" s="47" t="s">
        <v>67</v>
      </c>
      <c r="HJ235" s="47" t="s">
        <v>67</v>
      </c>
      <c r="HK235" s="47" t="s">
        <v>67</v>
      </c>
      <c r="HL235" s="47" t="s">
        <v>67</v>
      </c>
      <c r="HM235" s="47" t="s">
        <v>67</v>
      </c>
    </row>
    <row r="236" spans="1:221" ht="11.25" customHeight="1">
      <c r="A236" s="86" t="s">
        <v>435</v>
      </c>
      <c r="B236" s="86"/>
      <c r="C236" s="62" t="s">
        <v>5518</v>
      </c>
      <c r="D236" s="62" t="s">
        <v>5516</v>
      </c>
      <c r="E236" s="62" t="s">
        <v>6159</v>
      </c>
      <c r="F236" s="62" t="s">
        <v>6273</v>
      </c>
      <c r="G236" s="62" t="s">
        <v>6158</v>
      </c>
      <c r="H236" s="62" t="s">
        <v>5516</v>
      </c>
      <c r="I236" s="62" t="s">
        <v>6343</v>
      </c>
      <c r="J236" s="62"/>
      <c r="K236" s="62" t="s">
        <v>1628</v>
      </c>
      <c r="L236" s="62" t="s">
        <v>6343</v>
      </c>
      <c r="M236" s="62" t="s">
        <v>1628</v>
      </c>
      <c r="N236" s="62" t="s">
        <v>6343</v>
      </c>
      <c r="O236" s="62" t="s">
        <v>1628</v>
      </c>
      <c r="P236" s="63"/>
      <c r="Q236" s="63" t="s">
        <v>727</v>
      </c>
      <c r="R236" s="63"/>
      <c r="S236" s="63" t="s">
        <v>726</v>
      </c>
      <c r="T236" s="62" t="s">
        <v>25</v>
      </c>
      <c r="U236" s="62" t="s">
        <v>6417</v>
      </c>
      <c r="V236" s="62" t="s">
        <v>4783</v>
      </c>
      <c r="W236" s="62" t="s">
        <v>6417</v>
      </c>
      <c r="X236" s="62" t="s">
        <v>4719</v>
      </c>
      <c r="Y236" s="62" t="s">
        <v>6417</v>
      </c>
      <c r="Z236" s="63" t="s">
        <v>1743</v>
      </c>
      <c r="AA236" s="63" t="s">
        <v>1743</v>
      </c>
      <c r="AB236" s="63" t="s">
        <v>1743</v>
      </c>
      <c r="AC236" s="63" t="s">
        <v>2349</v>
      </c>
      <c r="AD236" s="63" t="s">
        <v>2349</v>
      </c>
      <c r="AE236" s="63" t="s">
        <v>2349</v>
      </c>
      <c r="AF236" s="63"/>
      <c r="AG236" s="63"/>
      <c r="AH236" s="63"/>
      <c r="AI236" s="200"/>
      <c r="AJ236" s="63" t="s">
        <v>3929</v>
      </c>
      <c r="AK236" s="63" t="s">
        <v>3929</v>
      </c>
      <c r="AL236" s="62" t="s">
        <v>6273</v>
      </c>
      <c r="AM236" s="63" t="s">
        <v>5270</v>
      </c>
      <c r="AN236" s="200"/>
      <c r="AO236" s="63" t="s">
        <v>6885</v>
      </c>
      <c r="AP236" s="63" t="s">
        <v>5270</v>
      </c>
      <c r="AQ236" s="63" t="s">
        <v>5406</v>
      </c>
      <c r="AR236" s="63" t="s">
        <v>6991</v>
      </c>
      <c r="AS236" s="63"/>
      <c r="AT236" s="63"/>
      <c r="AU236" s="63" t="s">
        <v>3369</v>
      </c>
      <c r="AV236" s="63" t="s">
        <v>3369</v>
      </c>
      <c r="AW236" s="63" t="s">
        <v>5141</v>
      </c>
      <c r="AX236" s="63" t="s">
        <v>5141</v>
      </c>
      <c r="AY236" s="63" t="s">
        <v>25</v>
      </c>
      <c r="AZ236" s="63" t="s">
        <v>25</v>
      </c>
      <c r="BA236" s="63" t="s">
        <v>25</v>
      </c>
      <c r="BB236" s="63" t="s">
        <v>3739</v>
      </c>
      <c r="BC236" s="63" t="s">
        <v>3739</v>
      </c>
      <c r="BD236" s="63" t="s">
        <v>3739</v>
      </c>
      <c r="BE236" s="62"/>
      <c r="BF236" s="62" t="s">
        <v>765</v>
      </c>
      <c r="BG236" s="63" t="s">
        <v>7126</v>
      </c>
      <c r="BH236" s="62"/>
      <c r="BI236" s="62" t="s">
        <v>800</v>
      </c>
      <c r="BJ236" s="62" t="s">
        <v>800</v>
      </c>
      <c r="BK236" s="62" t="s">
        <v>4271</v>
      </c>
      <c r="BL236" s="63" t="s">
        <v>4620</v>
      </c>
      <c r="BM236" s="63" t="s">
        <v>7126</v>
      </c>
      <c r="BN236" s="62"/>
      <c r="BO236" s="63" t="s">
        <v>7126</v>
      </c>
      <c r="BP236" s="62" t="s">
        <v>848</v>
      </c>
      <c r="BQ236" s="62" t="s">
        <v>848</v>
      </c>
      <c r="BR236" s="62" t="s">
        <v>4271</v>
      </c>
      <c r="BS236" s="63" t="s">
        <v>4620</v>
      </c>
      <c r="BT236" s="62" t="s">
        <v>904</v>
      </c>
      <c r="BU236" s="62" t="s">
        <v>904</v>
      </c>
      <c r="BV236" s="62" t="s">
        <v>4271</v>
      </c>
      <c r="BW236" s="63" t="s">
        <v>4620</v>
      </c>
      <c r="BX236" s="63" t="s">
        <v>7233</v>
      </c>
      <c r="BY236" s="63" t="s">
        <v>4080</v>
      </c>
      <c r="BZ236" s="63" t="s">
        <v>4080</v>
      </c>
      <c r="CA236" s="63" t="s">
        <v>7232</v>
      </c>
      <c r="CB236" s="63" t="s">
        <v>4085</v>
      </c>
      <c r="CC236" s="63" t="s">
        <v>7233</v>
      </c>
      <c r="CD236" s="63" t="s">
        <v>4080</v>
      </c>
      <c r="CE236" s="62"/>
      <c r="CF236" s="64" t="s">
        <v>5079</v>
      </c>
      <c r="CG236" s="64" t="s">
        <v>5079</v>
      </c>
      <c r="CH236" s="64"/>
      <c r="CI236" s="64"/>
      <c r="CJ236" s="64"/>
      <c r="CK236" s="64" t="s">
        <v>4970</v>
      </c>
      <c r="CL236" s="64" t="s">
        <v>4970</v>
      </c>
      <c r="CM236" s="64" t="s">
        <v>4970</v>
      </c>
      <c r="CN236" s="63" t="s">
        <v>8056</v>
      </c>
      <c r="CO236" s="63" t="s">
        <v>8056</v>
      </c>
      <c r="CP236" s="64" t="s">
        <v>701</v>
      </c>
      <c r="CQ236" s="64" t="s">
        <v>701</v>
      </c>
      <c r="CR236" s="64" t="s">
        <v>701</v>
      </c>
      <c r="CS236" s="64"/>
      <c r="CT236" s="64" t="s">
        <v>982</v>
      </c>
      <c r="CU236" s="64" t="s">
        <v>3084</v>
      </c>
      <c r="CV236" s="64" t="s">
        <v>3872</v>
      </c>
      <c r="CW236" s="65"/>
      <c r="CX236" s="64" t="s">
        <v>982</v>
      </c>
      <c r="CY236" s="64" t="s">
        <v>3084</v>
      </c>
      <c r="CZ236" s="64" t="s">
        <v>3872</v>
      </c>
      <c r="DA236" s="62" t="s">
        <v>1425</v>
      </c>
      <c r="DB236" s="62"/>
      <c r="DC236" s="62" t="s">
        <v>1425</v>
      </c>
      <c r="DD236" s="62"/>
      <c r="DE236" s="62" t="s">
        <v>1425</v>
      </c>
      <c r="DF236" s="62" t="s">
        <v>1425</v>
      </c>
      <c r="DG236" s="62" t="s">
        <v>1425</v>
      </c>
      <c r="DH236" s="62" t="s">
        <v>1425</v>
      </c>
      <c r="DI236" s="62" t="s">
        <v>1403</v>
      </c>
      <c r="DJ236" s="62" t="s">
        <v>1403</v>
      </c>
      <c r="DK236" s="62" t="s">
        <v>1403</v>
      </c>
      <c r="DL236" s="62" t="s">
        <v>3522</v>
      </c>
      <c r="DM236" s="62"/>
      <c r="DN236" s="62" t="s">
        <v>3522</v>
      </c>
      <c r="DO236" s="62" t="s">
        <v>1390</v>
      </c>
      <c r="DP236" s="62" t="s">
        <v>1390</v>
      </c>
      <c r="DQ236" s="62" t="s">
        <v>3166</v>
      </c>
      <c r="DR236" s="62"/>
      <c r="DS236" s="62"/>
      <c r="DT236" s="62"/>
      <c r="DU236" s="62"/>
      <c r="DV236" s="62" t="s">
        <v>1015</v>
      </c>
      <c r="DW236" s="62" t="s">
        <v>1015</v>
      </c>
      <c r="DX236" s="62" t="s">
        <v>1015</v>
      </c>
      <c r="DY236" s="62" t="s">
        <v>1015</v>
      </c>
      <c r="DZ236" s="62" t="s">
        <v>1015</v>
      </c>
      <c r="EA236" s="62" t="s">
        <v>1015</v>
      </c>
      <c r="EB236" s="62" t="s">
        <v>1015</v>
      </c>
      <c r="EC236" s="62" t="s">
        <v>1015</v>
      </c>
      <c r="ED236" s="62" t="s">
        <v>1015</v>
      </c>
      <c r="EE236" s="62" t="s">
        <v>1015</v>
      </c>
      <c r="EF236" s="62" t="s">
        <v>1015</v>
      </c>
      <c r="EG236" s="62" t="s">
        <v>1015</v>
      </c>
      <c r="EH236" s="62" t="s">
        <v>6042</v>
      </c>
      <c r="EI236" s="62"/>
      <c r="EJ236" s="62"/>
      <c r="EK236" s="62"/>
      <c r="EL236" s="62"/>
      <c r="EM236" s="62"/>
      <c r="EN236" s="62" t="s">
        <v>6042</v>
      </c>
      <c r="EO236" s="62" t="s">
        <v>7419</v>
      </c>
      <c r="EP236" s="66" t="s">
        <v>8179</v>
      </c>
      <c r="EQ236" s="66"/>
      <c r="ER236" s="66" t="s">
        <v>8179</v>
      </c>
      <c r="ES236" s="66"/>
      <c r="ET236" s="66" t="s">
        <v>3395</v>
      </c>
      <c r="EU236" s="66" t="s">
        <v>3395</v>
      </c>
      <c r="EV236" s="66" t="s">
        <v>4351</v>
      </c>
      <c r="EW236" s="66" t="s">
        <v>4351</v>
      </c>
      <c r="EX236" s="66" t="s">
        <v>4351</v>
      </c>
      <c r="EY236" s="66" t="s">
        <v>4351</v>
      </c>
      <c r="EZ236" s="62" t="s">
        <v>614</v>
      </c>
      <c r="FA236" s="62" t="s">
        <v>614</v>
      </c>
      <c r="FB236" s="62" t="s">
        <v>3683</v>
      </c>
      <c r="FC236" s="62" t="s">
        <v>3683</v>
      </c>
      <c r="FD236" s="66"/>
      <c r="FE236" s="66" t="s">
        <v>3067</v>
      </c>
      <c r="FF236" s="66" t="s">
        <v>3067</v>
      </c>
      <c r="FG236" s="63" t="s">
        <v>3605</v>
      </c>
      <c r="FH236" s="62"/>
      <c r="FI236" s="63" t="s">
        <v>3605</v>
      </c>
      <c r="FJ236" s="62" t="s">
        <v>470</v>
      </c>
      <c r="FK236" s="62" t="s">
        <v>502</v>
      </c>
      <c r="FL236" s="63"/>
      <c r="FM236" s="63" t="s">
        <v>1159</v>
      </c>
      <c r="FN236" s="63" t="s">
        <v>1159</v>
      </c>
      <c r="FO236" s="63" t="s">
        <v>1159</v>
      </c>
      <c r="FP236" s="63" t="s">
        <v>1159</v>
      </c>
      <c r="FQ236" s="63" t="s">
        <v>1159</v>
      </c>
      <c r="FR236" s="63" t="s">
        <v>1159</v>
      </c>
      <c r="FS236" s="63" t="s">
        <v>4005</v>
      </c>
      <c r="FT236" s="63" t="s">
        <v>2457</v>
      </c>
      <c r="FU236" s="63" t="s">
        <v>2594</v>
      </c>
      <c r="FV236" s="63" t="s">
        <v>2457</v>
      </c>
      <c r="FW236" s="62"/>
      <c r="FX236" s="62" t="s">
        <v>1500</v>
      </c>
      <c r="FY236" s="62" t="s">
        <v>1500</v>
      </c>
      <c r="FZ236" s="62" t="s">
        <v>2751</v>
      </c>
      <c r="GA236" s="62" t="s">
        <v>1321</v>
      </c>
      <c r="GB236" s="62" t="s">
        <v>1108</v>
      </c>
      <c r="GC236" s="62" t="s">
        <v>1108</v>
      </c>
      <c r="GD236" s="62" t="s">
        <v>2829</v>
      </c>
      <c r="GE236" s="62" t="s">
        <v>2829</v>
      </c>
      <c r="GF236" s="62" t="s">
        <v>2829</v>
      </c>
      <c r="GG236" s="62" t="s">
        <v>2829</v>
      </c>
      <c r="GH236" s="62" t="s">
        <v>5175</v>
      </c>
      <c r="GI236" s="62" t="s">
        <v>5175</v>
      </c>
      <c r="GJ236" s="62"/>
      <c r="GK236" s="62"/>
      <c r="GL236" s="62" t="s">
        <v>1403</v>
      </c>
      <c r="GM236" s="62" t="s">
        <v>1403</v>
      </c>
      <c r="GN236" s="62" t="s">
        <v>1403</v>
      </c>
      <c r="GO236" s="62"/>
      <c r="GP236" s="62" t="s">
        <v>1678</v>
      </c>
      <c r="GQ236" s="62" t="s">
        <v>1287</v>
      </c>
      <c r="GR236" s="62"/>
      <c r="GS236" s="62"/>
      <c r="GT236" s="62" t="s">
        <v>1159</v>
      </c>
      <c r="GU236" s="62" t="s">
        <v>1198</v>
      </c>
      <c r="GV236" s="62" t="s">
        <v>1198</v>
      </c>
      <c r="GW236" s="62" t="s">
        <v>1159</v>
      </c>
      <c r="GX236" s="62" t="s">
        <v>3441</v>
      </c>
      <c r="GY236" s="62" t="s">
        <v>3441</v>
      </c>
      <c r="GZ236" s="62" t="s">
        <v>5633</v>
      </c>
      <c r="HA236" s="67"/>
      <c r="HB236" s="67"/>
      <c r="HC236" s="62" t="s">
        <v>1198</v>
      </c>
      <c r="HD236" s="62" t="s">
        <v>1198</v>
      </c>
      <c r="HE236" s="62" t="s">
        <v>1198</v>
      </c>
      <c r="HF236" s="62" t="s">
        <v>1198</v>
      </c>
      <c r="HG236" s="62" t="s">
        <v>5905</v>
      </c>
      <c r="HH236" s="62" t="s">
        <v>5905</v>
      </c>
      <c r="HI236" s="62" t="s">
        <v>2520</v>
      </c>
      <c r="HJ236" s="62" t="s">
        <v>2520</v>
      </c>
      <c r="HK236" s="62" t="s">
        <v>539</v>
      </c>
      <c r="HL236" s="62" t="s">
        <v>539</v>
      </c>
      <c r="HM236" s="62" t="s">
        <v>3293</v>
      </c>
    </row>
    <row r="237" spans="1:221" ht="22.5" customHeight="1">
      <c r="A237" s="44" t="s">
        <v>15</v>
      </c>
      <c r="B237" s="44"/>
      <c r="C237" s="47" t="s">
        <v>67</v>
      </c>
      <c r="D237" s="47" t="s">
        <v>67</v>
      </c>
      <c r="E237" s="47" t="s">
        <v>67</v>
      </c>
      <c r="F237" s="47" t="s">
        <v>67</v>
      </c>
      <c r="G237" s="47" t="s">
        <v>67</v>
      </c>
      <c r="H237" s="47" t="s">
        <v>67</v>
      </c>
      <c r="I237" s="42" t="s">
        <v>67</v>
      </c>
      <c r="J237" s="47" t="s">
        <v>67</v>
      </c>
      <c r="K237" s="47" t="s">
        <v>67</v>
      </c>
      <c r="L237" s="42" t="s">
        <v>67</v>
      </c>
      <c r="M237" s="47" t="s">
        <v>67</v>
      </c>
      <c r="N237" s="42" t="s">
        <v>67</v>
      </c>
      <c r="O237" s="47" t="s">
        <v>67</v>
      </c>
      <c r="P237" s="47" t="s">
        <v>67</v>
      </c>
      <c r="Q237" s="47" t="s">
        <v>67</v>
      </c>
      <c r="R237" s="47" t="s">
        <v>67</v>
      </c>
      <c r="S237" s="47" t="s">
        <v>67</v>
      </c>
      <c r="T237" s="47" t="s">
        <v>67</v>
      </c>
      <c r="U237" s="42" t="s">
        <v>6437</v>
      </c>
      <c r="V237" s="47" t="s">
        <v>67</v>
      </c>
      <c r="W237" s="42" t="s">
        <v>6437</v>
      </c>
      <c r="X237" s="47" t="s">
        <v>67</v>
      </c>
      <c r="Y237" s="42" t="s">
        <v>6437</v>
      </c>
      <c r="Z237" s="47" t="s">
        <v>67</v>
      </c>
      <c r="AA237" s="47" t="s">
        <v>67</v>
      </c>
      <c r="AB237" s="47" t="s">
        <v>67</v>
      </c>
      <c r="AC237" s="47" t="s">
        <v>67</v>
      </c>
      <c r="AD237" s="47" t="s">
        <v>67</v>
      </c>
      <c r="AE237" s="47" t="s">
        <v>67</v>
      </c>
      <c r="AF237" s="47" t="s">
        <v>67</v>
      </c>
      <c r="AG237" s="47" t="s">
        <v>67</v>
      </c>
      <c r="AH237" s="47" t="s">
        <v>67</v>
      </c>
      <c r="AI237" s="42" t="s">
        <v>67</v>
      </c>
      <c r="AJ237" s="47" t="s">
        <v>67</v>
      </c>
      <c r="AK237" s="47" t="s">
        <v>67</v>
      </c>
      <c r="AL237" s="47" t="s">
        <v>67</v>
      </c>
      <c r="AM237" s="47" t="s">
        <v>67</v>
      </c>
      <c r="AN237" s="42" t="s">
        <v>67</v>
      </c>
      <c r="AO237" s="47" t="s">
        <v>67</v>
      </c>
      <c r="AP237" s="47" t="s">
        <v>67</v>
      </c>
      <c r="AQ237" s="47" t="s">
        <v>67</v>
      </c>
      <c r="AR237" s="47" t="s">
        <v>67</v>
      </c>
      <c r="AS237" s="47" t="s">
        <v>67</v>
      </c>
      <c r="AT237" s="47" t="s">
        <v>67</v>
      </c>
      <c r="AU237" s="47" t="s">
        <v>67</v>
      </c>
      <c r="AV237" s="47" t="s">
        <v>67</v>
      </c>
      <c r="AW237" s="47" t="s">
        <v>67</v>
      </c>
      <c r="AX237" s="47" t="s">
        <v>67</v>
      </c>
      <c r="AY237" s="47" t="s">
        <v>67</v>
      </c>
      <c r="AZ237" s="47" t="s">
        <v>67</v>
      </c>
      <c r="BA237" s="47" t="s">
        <v>67</v>
      </c>
      <c r="BB237" s="47" t="s">
        <v>67</v>
      </c>
      <c r="BC237" s="47" t="s">
        <v>67</v>
      </c>
      <c r="BD237" s="47" t="s">
        <v>67</v>
      </c>
      <c r="BE237" s="47" t="s">
        <v>67</v>
      </c>
      <c r="BF237" s="47" t="s">
        <v>67</v>
      </c>
      <c r="BG237" s="42" t="s">
        <v>7164</v>
      </c>
      <c r="BH237" s="47" t="s">
        <v>67</v>
      </c>
      <c r="BI237" s="47" t="s">
        <v>67</v>
      </c>
      <c r="BJ237" s="47" t="s">
        <v>67</v>
      </c>
      <c r="BK237" s="47" t="s">
        <v>67</v>
      </c>
      <c r="BL237" s="47" t="s">
        <v>67</v>
      </c>
      <c r="BM237" s="42" t="s">
        <v>7164</v>
      </c>
      <c r="BN237" s="47" t="s">
        <v>67</v>
      </c>
      <c r="BO237" s="42" t="s">
        <v>7164</v>
      </c>
      <c r="BP237" s="47" t="s">
        <v>67</v>
      </c>
      <c r="BQ237" s="47" t="s">
        <v>67</v>
      </c>
      <c r="BR237" s="47" t="s">
        <v>67</v>
      </c>
      <c r="BS237" s="47" t="s">
        <v>67</v>
      </c>
      <c r="BT237" s="47" t="s">
        <v>67</v>
      </c>
      <c r="BU237" s="47" t="s">
        <v>67</v>
      </c>
      <c r="BV237" s="47" t="s">
        <v>67</v>
      </c>
      <c r="BW237" s="47" t="s">
        <v>67</v>
      </c>
      <c r="BX237" s="42" t="s">
        <v>67</v>
      </c>
      <c r="BY237" s="47" t="s">
        <v>67</v>
      </c>
      <c r="BZ237" s="47" t="s">
        <v>67</v>
      </c>
      <c r="CA237" s="42" t="s">
        <v>7339</v>
      </c>
      <c r="CB237" s="47" t="s">
        <v>67</v>
      </c>
      <c r="CC237" s="42" t="s">
        <v>67</v>
      </c>
      <c r="CD237" s="47" t="s">
        <v>67</v>
      </c>
      <c r="CE237" s="47" t="s">
        <v>67</v>
      </c>
      <c r="CF237" s="29" t="s">
        <v>67</v>
      </c>
      <c r="CG237" s="29" t="s">
        <v>67</v>
      </c>
      <c r="CH237" s="29" t="s">
        <v>204</v>
      </c>
      <c r="CI237" s="29" t="s">
        <v>204</v>
      </c>
      <c r="CJ237" s="29" t="s">
        <v>67</v>
      </c>
      <c r="CK237" s="29" t="s">
        <v>67</v>
      </c>
      <c r="CL237" s="29" t="s">
        <v>67</v>
      </c>
      <c r="CM237" s="29" t="s">
        <v>67</v>
      </c>
      <c r="CN237" s="42" t="s">
        <v>67</v>
      </c>
      <c r="CO237" s="42" t="s">
        <v>67</v>
      </c>
      <c r="CP237" s="29" t="s">
        <v>67</v>
      </c>
      <c r="CQ237" s="29" t="s">
        <v>67</v>
      </c>
      <c r="CR237" s="29" t="s">
        <v>67</v>
      </c>
      <c r="CS237" s="29" t="s">
        <v>67</v>
      </c>
      <c r="CT237" s="29" t="s">
        <v>67</v>
      </c>
      <c r="CU237" s="29" t="s">
        <v>67</v>
      </c>
      <c r="CV237" s="47" t="s">
        <v>67</v>
      </c>
      <c r="CW237" s="35" t="s">
        <v>67</v>
      </c>
      <c r="CX237" s="29" t="s">
        <v>67</v>
      </c>
      <c r="CY237" s="29" t="s">
        <v>67</v>
      </c>
      <c r="CZ237" s="47" t="s">
        <v>67</v>
      </c>
      <c r="DA237" s="47" t="s">
        <v>67</v>
      </c>
      <c r="DB237" s="47" t="s">
        <v>67</v>
      </c>
      <c r="DC237" s="47" t="s">
        <v>67</v>
      </c>
      <c r="DD237" s="47" t="s">
        <v>67</v>
      </c>
      <c r="DE237" s="47" t="s">
        <v>67</v>
      </c>
      <c r="DF237" s="47" t="s">
        <v>67</v>
      </c>
      <c r="DG237" s="47" t="s">
        <v>67</v>
      </c>
      <c r="DH237" s="47" t="s">
        <v>67</v>
      </c>
      <c r="DI237" s="47" t="s">
        <v>67</v>
      </c>
      <c r="DJ237" s="47" t="s">
        <v>67</v>
      </c>
      <c r="DK237" s="47" t="s">
        <v>67</v>
      </c>
      <c r="DL237" s="42" t="s">
        <v>67</v>
      </c>
      <c r="DM237" s="47" t="s">
        <v>67</v>
      </c>
      <c r="DN237" s="42" t="s">
        <v>67</v>
      </c>
      <c r="DO237" s="47" t="s">
        <v>25</v>
      </c>
      <c r="DP237" s="47" t="s">
        <v>67</v>
      </c>
      <c r="DQ237" s="47" t="s">
        <v>1243</v>
      </c>
      <c r="DR237" s="47" t="s">
        <v>67</v>
      </c>
      <c r="DS237" s="47" t="s">
        <v>67</v>
      </c>
      <c r="DT237" s="47" t="s">
        <v>67</v>
      </c>
      <c r="DU237" s="47" t="s">
        <v>67</v>
      </c>
      <c r="DV237" s="47" t="s">
        <v>67</v>
      </c>
      <c r="DW237" s="47" t="s">
        <v>67</v>
      </c>
      <c r="DX237" s="47" t="s">
        <v>67</v>
      </c>
      <c r="DY237" s="47" t="s">
        <v>67</v>
      </c>
      <c r="DZ237" s="47" t="s">
        <v>67</v>
      </c>
      <c r="EA237" s="47" t="s">
        <v>67</v>
      </c>
      <c r="EB237" s="47" t="s">
        <v>67</v>
      </c>
      <c r="EC237" s="47" t="s">
        <v>67</v>
      </c>
      <c r="ED237" s="47" t="s">
        <v>67</v>
      </c>
      <c r="EE237" s="47" t="s">
        <v>67</v>
      </c>
      <c r="EF237" s="47" t="s">
        <v>67</v>
      </c>
      <c r="EG237" s="47" t="s">
        <v>67</v>
      </c>
      <c r="EH237" s="42" t="s">
        <v>6100</v>
      </c>
      <c r="EI237" s="42" t="s">
        <v>6100</v>
      </c>
      <c r="EJ237" s="42" t="s">
        <v>6100</v>
      </c>
      <c r="EK237" s="42" t="s">
        <v>6100</v>
      </c>
      <c r="EL237" s="42" t="s">
        <v>67</v>
      </c>
      <c r="EM237" s="42" t="s">
        <v>67</v>
      </c>
      <c r="EN237" s="42" t="s">
        <v>67</v>
      </c>
      <c r="EO237" s="42" t="s">
        <v>67</v>
      </c>
      <c r="EP237" s="47" t="s">
        <v>67</v>
      </c>
      <c r="EQ237" s="47" t="s">
        <v>67</v>
      </c>
      <c r="ER237" s="47" t="s">
        <v>67</v>
      </c>
      <c r="ES237" s="47" t="s">
        <v>67</v>
      </c>
      <c r="ET237" s="47" t="s">
        <v>67</v>
      </c>
      <c r="EU237" s="47" t="s">
        <v>67</v>
      </c>
      <c r="EV237" s="47" t="s">
        <v>67</v>
      </c>
      <c r="EW237" s="47" t="s">
        <v>67</v>
      </c>
      <c r="EX237" s="47" t="s">
        <v>67</v>
      </c>
      <c r="EY237" s="47" t="s">
        <v>67</v>
      </c>
      <c r="EZ237" s="47" t="s">
        <v>67</v>
      </c>
      <c r="FA237" s="47" t="s">
        <v>67</v>
      </c>
      <c r="FB237" s="47" t="s">
        <v>25</v>
      </c>
      <c r="FC237" s="47" t="s">
        <v>25</v>
      </c>
      <c r="FD237" s="47" t="s">
        <v>67</v>
      </c>
      <c r="FE237" s="47" t="s">
        <v>67</v>
      </c>
      <c r="FF237" s="47" t="s">
        <v>67</v>
      </c>
      <c r="FG237" s="47" t="s">
        <v>67</v>
      </c>
      <c r="FH237" s="47" t="s">
        <v>67</v>
      </c>
      <c r="FI237" s="47" t="s">
        <v>67</v>
      </c>
      <c r="FJ237" s="42" t="s">
        <v>67</v>
      </c>
      <c r="FK237" s="47" t="s">
        <v>67</v>
      </c>
      <c r="FL237" s="47" t="s">
        <v>67</v>
      </c>
      <c r="FM237" s="47" t="s">
        <v>67</v>
      </c>
      <c r="FN237" s="47" t="s">
        <v>67</v>
      </c>
      <c r="FO237" s="47" t="s">
        <v>67</v>
      </c>
      <c r="FP237" s="47" t="s">
        <v>67</v>
      </c>
      <c r="FQ237" s="47" t="s">
        <v>67</v>
      </c>
      <c r="FR237" s="47" t="s">
        <v>67</v>
      </c>
      <c r="FS237" s="47" t="s">
        <v>67</v>
      </c>
      <c r="FT237" s="47" t="s">
        <v>67</v>
      </c>
      <c r="FU237" s="47" t="s">
        <v>67</v>
      </c>
      <c r="FV237" s="47" t="s">
        <v>67</v>
      </c>
      <c r="FW237" s="47" t="s">
        <v>67</v>
      </c>
      <c r="FX237" s="47" t="s">
        <v>67</v>
      </c>
      <c r="FY237" s="47" t="s">
        <v>67</v>
      </c>
      <c r="FZ237" s="47" t="s">
        <v>67</v>
      </c>
      <c r="GA237" s="42" t="s">
        <v>67</v>
      </c>
      <c r="GB237" s="47" t="s">
        <v>67</v>
      </c>
      <c r="GC237" s="47" t="s">
        <v>67</v>
      </c>
      <c r="GD237" s="47" t="s">
        <v>67</v>
      </c>
      <c r="GE237" s="47" t="s">
        <v>67</v>
      </c>
      <c r="GF237" s="47" t="s">
        <v>67</v>
      </c>
      <c r="GG237" s="47" t="s">
        <v>67</v>
      </c>
      <c r="GH237" s="47" t="s">
        <v>67</v>
      </c>
      <c r="GI237" s="47" t="s">
        <v>67</v>
      </c>
      <c r="GJ237" s="42" t="s">
        <v>67</v>
      </c>
      <c r="GK237" s="42" t="s">
        <v>67</v>
      </c>
      <c r="GL237" s="42" t="s">
        <v>67</v>
      </c>
      <c r="GM237" s="42" t="s">
        <v>67</v>
      </c>
      <c r="GN237" s="42" t="s">
        <v>67</v>
      </c>
      <c r="GO237" s="42" t="s">
        <v>67</v>
      </c>
      <c r="GP237" s="42" t="s">
        <v>67</v>
      </c>
      <c r="GQ237" s="42" t="s">
        <v>67</v>
      </c>
      <c r="GR237" s="47" t="s">
        <v>67</v>
      </c>
      <c r="GS237" s="47" t="s">
        <v>67</v>
      </c>
      <c r="GT237" s="47" t="s">
        <v>67</v>
      </c>
      <c r="GU237" s="47" t="s">
        <v>67</v>
      </c>
      <c r="GV237" s="47" t="s">
        <v>67</v>
      </c>
      <c r="GW237" s="47" t="s">
        <v>67</v>
      </c>
      <c r="GX237" s="47" t="s">
        <v>67</v>
      </c>
      <c r="GY237" s="47" t="s">
        <v>67</v>
      </c>
      <c r="GZ237" s="47" t="s">
        <v>25</v>
      </c>
      <c r="HA237" s="47" t="s">
        <v>67</v>
      </c>
      <c r="HB237" s="47" t="s">
        <v>67</v>
      </c>
      <c r="HC237" s="47" t="s">
        <v>67</v>
      </c>
      <c r="HD237" s="47" t="s">
        <v>67</v>
      </c>
      <c r="HE237" s="47" t="s">
        <v>67</v>
      </c>
      <c r="HF237" s="47" t="s">
        <v>67</v>
      </c>
      <c r="HG237" s="174" t="s">
        <v>67</v>
      </c>
      <c r="HH237" s="174" t="s">
        <v>67</v>
      </c>
      <c r="HI237" s="47" t="s">
        <v>67</v>
      </c>
      <c r="HJ237" s="47" t="s">
        <v>67</v>
      </c>
      <c r="HK237" s="47" t="s">
        <v>67</v>
      </c>
      <c r="HL237" s="47" t="s">
        <v>67</v>
      </c>
      <c r="HM237" s="47" t="s">
        <v>67</v>
      </c>
    </row>
    <row r="238" spans="1:221" ht="11.25" customHeight="1">
      <c r="A238" s="86" t="s">
        <v>435</v>
      </c>
      <c r="B238" s="86"/>
      <c r="C238" s="62" t="s">
        <v>5572</v>
      </c>
      <c r="D238" s="62" t="s">
        <v>5572</v>
      </c>
      <c r="E238" s="62" t="s">
        <v>6189</v>
      </c>
      <c r="F238" s="62" t="s">
        <v>6189</v>
      </c>
      <c r="G238" s="62" t="s">
        <v>6189</v>
      </c>
      <c r="H238" s="62" t="s">
        <v>5572</v>
      </c>
      <c r="I238" s="62"/>
      <c r="J238" s="62"/>
      <c r="K238" s="62" t="s">
        <v>1631</v>
      </c>
      <c r="L238" s="62"/>
      <c r="M238" s="62" t="s">
        <v>1631</v>
      </c>
      <c r="N238" s="62"/>
      <c r="O238" s="62" t="s">
        <v>1631</v>
      </c>
      <c r="P238" s="63"/>
      <c r="Q238" s="63" t="s">
        <v>696</v>
      </c>
      <c r="R238" s="63"/>
      <c r="S238" s="63" t="s">
        <v>746</v>
      </c>
      <c r="T238" s="63" t="s">
        <v>4848</v>
      </c>
      <c r="U238" s="63" t="s">
        <v>4848</v>
      </c>
      <c r="V238" s="62" t="s">
        <v>4802</v>
      </c>
      <c r="W238" s="62" t="s">
        <v>4802</v>
      </c>
      <c r="X238" s="62" t="s">
        <v>4717</v>
      </c>
      <c r="Y238" s="62" t="s">
        <v>4717</v>
      </c>
      <c r="Z238" s="63" t="s">
        <v>25</v>
      </c>
      <c r="AA238" s="63" t="s">
        <v>25</v>
      </c>
      <c r="AB238" s="63" t="s">
        <v>25</v>
      </c>
      <c r="AC238" s="63" t="s">
        <v>2341</v>
      </c>
      <c r="AD238" s="63" t="s">
        <v>2341</v>
      </c>
      <c r="AE238" s="63" t="s">
        <v>2341</v>
      </c>
      <c r="AF238" s="63"/>
      <c r="AG238" s="63"/>
      <c r="AH238" s="63"/>
      <c r="AI238" s="200"/>
      <c r="AJ238" s="63" t="s">
        <v>3930</v>
      </c>
      <c r="AK238" s="63" t="s">
        <v>3930</v>
      </c>
      <c r="AL238" s="62" t="s">
        <v>6189</v>
      </c>
      <c r="AM238" s="63" t="s">
        <v>5303</v>
      </c>
      <c r="AN238" s="200"/>
      <c r="AO238" s="63" t="s">
        <v>25</v>
      </c>
      <c r="AP238" s="63" t="s">
        <v>5303</v>
      </c>
      <c r="AQ238" s="63" t="s">
        <v>1112</v>
      </c>
      <c r="AR238" s="63" t="s">
        <v>25</v>
      </c>
      <c r="AS238" s="63"/>
      <c r="AT238" s="63"/>
      <c r="AU238" s="63" t="s">
        <v>1106</v>
      </c>
      <c r="AV238" s="63" t="s">
        <v>1106</v>
      </c>
      <c r="AW238" s="63" t="s">
        <v>1261</v>
      </c>
      <c r="AX238" s="63" t="s">
        <v>1261</v>
      </c>
      <c r="AY238" s="63" t="s">
        <v>1261</v>
      </c>
      <c r="AZ238" s="63" t="s">
        <v>1261</v>
      </c>
      <c r="BA238" s="63" t="s">
        <v>1261</v>
      </c>
      <c r="BB238" s="63" t="s">
        <v>1261</v>
      </c>
      <c r="BC238" s="63" t="s">
        <v>1261</v>
      </c>
      <c r="BD238" s="63" t="s">
        <v>1261</v>
      </c>
      <c r="BE238" s="62"/>
      <c r="BF238" s="62" t="s">
        <v>771</v>
      </c>
      <c r="BG238" s="63" t="s">
        <v>4315</v>
      </c>
      <c r="BH238" s="62"/>
      <c r="BI238" s="62" t="s">
        <v>819</v>
      </c>
      <c r="BJ238" s="62" t="s">
        <v>819</v>
      </c>
      <c r="BK238" s="62" t="s">
        <v>4315</v>
      </c>
      <c r="BL238" s="63" t="s">
        <v>4315</v>
      </c>
      <c r="BM238" s="63" t="s">
        <v>4634</v>
      </c>
      <c r="BN238" s="62"/>
      <c r="BO238" s="63" t="s">
        <v>4315</v>
      </c>
      <c r="BP238" s="62" t="s">
        <v>869</v>
      </c>
      <c r="BQ238" s="62" t="s">
        <v>869</v>
      </c>
      <c r="BR238" s="62" t="s">
        <v>4315</v>
      </c>
      <c r="BS238" s="63" t="s">
        <v>4315</v>
      </c>
      <c r="BT238" s="62" t="s">
        <v>918</v>
      </c>
      <c r="BU238" s="62" t="s">
        <v>918</v>
      </c>
      <c r="BV238" s="62" t="s">
        <v>4315</v>
      </c>
      <c r="BW238" s="63" t="s">
        <v>4634</v>
      </c>
      <c r="BX238" s="63" t="s">
        <v>7279</v>
      </c>
      <c r="BY238" s="63" t="s">
        <v>4917</v>
      </c>
      <c r="BZ238" s="63" t="s">
        <v>4917</v>
      </c>
      <c r="CA238" s="63" t="s">
        <v>7333</v>
      </c>
      <c r="CB238" s="63" t="s">
        <v>4918</v>
      </c>
      <c r="CC238" s="63" t="s">
        <v>7279</v>
      </c>
      <c r="CD238" s="63" t="s">
        <v>4121</v>
      </c>
      <c r="CE238" s="62"/>
      <c r="CF238" s="64" t="s">
        <v>5121</v>
      </c>
      <c r="CG238" s="64" t="s">
        <v>5121</v>
      </c>
      <c r="CH238" s="64"/>
      <c r="CI238" s="64"/>
      <c r="CJ238" s="64"/>
      <c r="CK238" s="64" t="s">
        <v>5015</v>
      </c>
      <c r="CL238" s="64" t="s">
        <v>5015</v>
      </c>
      <c r="CM238" s="64" t="s">
        <v>5015</v>
      </c>
      <c r="CN238" s="63" t="s">
        <v>8056</v>
      </c>
      <c r="CO238" s="63" t="s">
        <v>8056</v>
      </c>
      <c r="CP238" s="64" t="s">
        <v>25</v>
      </c>
      <c r="CQ238" s="64" t="s">
        <v>25</v>
      </c>
      <c r="CR238" s="64" t="s">
        <v>25</v>
      </c>
      <c r="CS238" s="64"/>
      <c r="CT238" s="64" t="s">
        <v>958</v>
      </c>
      <c r="CU238" s="64" t="s">
        <v>958</v>
      </c>
      <c r="CV238" s="64" t="s">
        <v>3855</v>
      </c>
      <c r="CW238" s="65"/>
      <c r="CX238" s="64" t="s">
        <v>958</v>
      </c>
      <c r="CY238" s="64" t="s">
        <v>958</v>
      </c>
      <c r="CZ238" s="64" t="s">
        <v>3855</v>
      </c>
      <c r="DA238" s="62" t="s">
        <v>1458</v>
      </c>
      <c r="DB238" s="62"/>
      <c r="DC238" s="62" t="s">
        <v>1458</v>
      </c>
      <c r="DD238" s="62"/>
      <c r="DE238" s="62" t="s">
        <v>1458</v>
      </c>
      <c r="DF238" s="62" t="s">
        <v>1458</v>
      </c>
      <c r="DG238" s="62" t="s">
        <v>1458</v>
      </c>
      <c r="DH238" s="62" t="s">
        <v>1458</v>
      </c>
      <c r="DI238" s="62" t="s">
        <v>1097</v>
      </c>
      <c r="DJ238" s="62" t="s">
        <v>1755</v>
      </c>
      <c r="DK238" s="62" t="s">
        <v>1842</v>
      </c>
      <c r="DL238" s="62" t="s">
        <v>3523</v>
      </c>
      <c r="DM238" s="62"/>
      <c r="DN238" s="62" t="s">
        <v>3523</v>
      </c>
      <c r="DO238" s="62" t="s">
        <v>3798</v>
      </c>
      <c r="DP238" s="62" t="s">
        <v>3798</v>
      </c>
      <c r="DQ238" s="62" t="s">
        <v>3187</v>
      </c>
      <c r="DR238" s="62"/>
      <c r="DS238" s="62"/>
      <c r="DT238" s="62"/>
      <c r="DU238" s="62"/>
      <c r="DV238" s="62" t="s">
        <v>1032</v>
      </c>
      <c r="DW238" s="62" t="s">
        <v>1032</v>
      </c>
      <c r="DX238" s="62" t="s">
        <v>1032</v>
      </c>
      <c r="DY238" s="62" t="s">
        <v>1032</v>
      </c>
      <c r="DZ238" s="62" t="s">
        <v>5479</v>
      </c>
      <c r="EA238" s="62" t="s">
        <v>5479</v>
      </c>
      <c r="EB238" s="62" t="s">
        <v>5479</v>
      </c>
      <c r="EC238" s="62" t="s">
        <v>5479</v>
      </c>
      <c r="ED238" s="62" t="s">
        <v>5479</v>
      </c>
      <c r="EE238" s="62" t="s">
        <v>5479</v>
      </c>
      <c r="EF238" s="62" t="s">
        <v>5479</v>
      </c>
      <c r="EG238" s="62" t="s">
        <v>5479</v>
      </c>
      <c r="EH238" s="62" t="s">
        <v>6099</v>
      </c>
      <c r="EI238" s="62" t="s">
        <v>6099</v>
      </c>
      <c r="EJ238" s="62" t="s">
        <v>6099</v>
      </c>
      <c r="EK238" s="62" t="s">
        <v>6099</v>
      </c>
      <c r="EL238" s="62" t="s">
        <v>6099</v>
      </c>
      <c r="EM238" s="62" t="s">
        <v>6099</v>
      </c>
      <c r="EN238" s="62" t="s">
        <v>6099</v>
      </c>
      <c r="EO238" s="62" t="s">
        <v>6099</v>
      </c>
      <c r="EP238" s="66" t="s">
        <v>8180</v>
      </c>
      <c r="EQ238" s="66"/>
      <c r="ER238" s="66" t="s">
        <v>8180</v>
      </c>
      <c r="ES238" s="66"/>
      <c r="ET238" s="66" t="s">
        <v>3396</v>
      </c>
      <c r="EU238" s="66" t="s">
        <v>3396</v>
      </c>
      <c r="EV238" s="66" t="s">
        <v>4362</v>
      </c>
      <c r="EW238" s="66" t="s">
        <v>4362</v>
      </c>
      <c r="EX238" s="66" t="s">
        <v>4362</v>
      </c>
      <c r="EY238" s="66" t="s">
        <v>4362</v>
      </c>
      <c r="EZ238" s="62" t="s">
        <v>25</v>
      </c>
      <c r="FA238" s="62" t="s">
        <v>25</v>
      </c>
      <c r="FB238" s="62" t="s">
        <v>25</v>
      </c>
      <c r="FC238" s="62" t="s">
        <v>25</v>
      </c>
      <c r="FD238" s="66"/>
      <c r="FE238" s="66" t="s">
        <v>3077</v>
      </c>
      <c r="FF238" s="66" t="s">
        <v>3077</v>
      </c>
      <c r="FG238" s="63" t="s">
        <v>3612</v>
      </c>
      <c r="FH238" s="62"/>
      <c r="FI238" s="63" t="s">
        <v>3628</v>
      </c>
      <c r="FJ238" s="62" t="s">
        <v>453</v>
      </c>
      <c r="FK238" s="62" t="s">
        <v>496</v>
      </c>
      <c r="FL238" s="63"/>
      <c r="FM238" s="63" t="s">
        <v>2516</v>
      </c>
      <c r="FN238" s="63" t="s">
        <v>2515</v>
      </c>
      <c r="FO238" s="63" t="s">
        <v>2516</v>
      </c>
      <c r="FP238" s="63" t="s">
        <v>2515</v>
      </c>
      <c r="FQ238" s="63" t="s">
        <v>2516</v>
      </c>
      <c r="FR238" s="63" t="s">
        <v>2515</v>
      </c>
      <c r="FS238" s="63" t="s">
        <v>4008</v>
      </c>
      <c r="FT238" s="63" t="s">
        <v>2456</v>
      </c>
      <c r="FU238" s="63" t="s">
        <v>2457</v>
      </c>
      <c r="FV238" s="63" t="s">
        <v>2456</v>
      </c>
      <c r="FW238" s="62"/>
      <c r="FX238" s="62" t="s">
        <v>1533</v>
      </c>
      <c r="FY238" s="62" t="s">
        <v>1533</v>
      </c>
      <c r="FZ238" s="62" t="s">
        <v>2710</v>
      </c>
      <c r="GA238" s="62" t="s">
        <v>1328</v>
      </c>
      <c r="GB238" s="62" t="s">
        <v>1120</v>
      </c>
      <c r="GC238" s="62" t="s">
        <v>1120</v>
      </c>
      <c r="GD238" s="62" t="s">
        <v>2859</v>
      </c>
      <c r="GE238" s="62" t="s">
        <v>2859</v>
      </c>
      <c r="GF238" s="62" t="s">
        <v>4512</v>
      </c>
      <c r="GG238" s="62" t="s">
        <v>4512</v>
      </c>
      <c r="GH238" s="62" t="s">
        <v>5203</v>
      </c>
      <c r="GI238" s="62" t="s">
        <v>5203</v>
      </c>
      <c r="GJ238" s="62"/>
      <c r="GK238" s="62"/>
      <c r="GL238" s="62" t="s">
        <v>1385</v>
      </c>
      <c r="GM238" s="62" t="s">
        <v>1400</v>
      </c>
      <c r="GN238" s="62" t="s">
        <v>1400</v>
      </c>
      <c r="GO238" s="62"/>
      <c r="GP238" s="62" t="s">
        <v>4548</v>
      </c>
      <c r="GQ238" s="62" t="s">
        <v>1290</v>
      </c>
      <c r="GR238" s="62"/>
      <c r="GS238" s="62"/>
      <c r="GT238" s="62" t="s">
        <v>1134</v>
      </c>
      <c r="GU238" s="62" t="s">
        <v>1134</v>
      </c>
      <c r="GV238" s="62" t="s">
        <v>1134</v>
      </c>
      <c r="GW238" s="62" t="s">
        <v>1134</v>
      </c>
      <c r="GX238" s="62" t="s">
        <v>3494</v>
      </c>
      <c r="GY238" s="62" t="s">
        <v>3485</v>
      </c>
      <c r="GZ238" s="62" t="s">
        <v>25</v>
      </c>
      <c r="HA238" s="67"/>
      <c r="HB238" s="67"/>
      <c r="HC238" s="62" t="s">
        <v>1134</v>
      </c>
      <c r="HD238" s="62" t="s">
        <v>1134</v>
      </c>
      <c r="HE238" s="62" t="s">
        <v>1134</v>
      </c>
      <c r="HF238" s="62" t="s">
        <v>1134</v>
      </c>
      <c r="HG238" s="62" t="s">
        <v>5949</v>
      </c>
      <c r="HH238" s="62" t="s">
        <v>5949</v>
      </c>
      <c r="HI238" s="62" t="s">
        <v>3231</v>
      </c>
      <c r="HJ238" s="62" t="s">
        <v>3231</v>
      </c>
      <c r="HK238" s="62" t="s">
        <v>528</v>
      </c>
      <c r="HL238" s="62" t="s">
        <v>528</v>
      </c>
      <c r="HM238" s="62" t="s">
        <v>3319</v>
      </c>
    </row>
    <row r="239" spans="1:221" s="30" customFormat="1" ht="22.5" customHeight="1">
      <c r="A239" s="93"/>
      <c r="B239" s="93"/>
      <c r="C239" s="93"/>
      <c r="D239" s="93"/>
      <c r="E239" s="93"/>
      <c r="F239" s="93"/>
      <c r="G239" s="93"/>
      <c r="H239" s="93"/>
      <c r="I239" s="93"/>
      <c r="J239" s="93"/>
      <c r="K239" s="2"/>
      <c r="L239" s="93"/>
      <c r="M239" s="93"/>
      <c r="N239" s="93"/>
      <c r="O239" s="93"/>
      <c r="P239" s="93"/>
      <c r="Q239" s="2"/>
      <c r="R239" s="97"/>
      <c r="S239" s="22"/>
      <c r="T239" s="97"/>
      <c r="U239" s="93"/>
      <c r="V239" s="93"/>
      <c r="W239" s="93"/>
      <c r="X239" s="97"/>
      <c r="Y239" s="93"/>
      <c r="Z239" s="97"/>
      <c r="AA239" s="97"/>
      <c r="AB239" s="97"/>
      <c r="AC239" s="22"/>
      <c r="AD239" s="22"/>
      <c r="AE239" s="22"/>
      <c r="AF239" s="22"/>
      <c r="AG239" s="22"/>
      <c r="AH239" s="22"/>
      <c r="AI239" s="205"/>
      <c r="AJ239" s="205"/>
      <c r="AK239" s="97"/>
      <c r="AL239" s="93"/>
      <c r="AM239" s="97"/>
      <c r="AN239" s="205"/>
      <c r="AO239" s="97"/>
      <c r="AP239" s="97"/>
      <c r="AQ239" s="97"/>
      <c r="AR239" s="97"/>
      <c r="AS239" s="97"/>
      <c r="AT239" s="97"/>
      <c r="AU239" s="97"/>
      <c r="AV239" s="97"/>
      <c r="AW239" s="97"/>
      <c r="AX239" s="97"/>
      <c r="AY239" s="22"/>
      <c r="AZ239" s="22"/>
      <c r="BA239" s="22"/>
      <c r="BB239" s="22"/>
      <c r="BC239" s="22"/>
      <c r="BD239" s="22"/>
      <c r="BE239" s="97"/>
      <c r="BF239" s="22"/>
      <c r="BG239" s="97"/>
      <c r="BH239" s="97"/>
      <c r="BI239" s="22"/>
      <c r="BJ239" s="22"/>
      <c r="BK239" s="22"/>
      <c r="BL239" s="97"/>
      <c r="BM239" s="97"/>
      <c r="BN239" s="97"/>
      <c r="BO239" s="97"/>
      <c r="BP239" s="22"/>
      <c r="BQ239" s="22"/>
      <c r="BR239" s="22"/>
      <c r="BS239" s="97"/>
      <c r="BT239" s="22"/>
      <c r="BU239" s="22"/>
      <c r="BV239" s="22"/>
      <c r="BW239" s="97"/>
      <c r="BX239" s="97"/>
      <c r="BY239" s="93"/>
      <c r="BZ239" s="2"/>
      <c r="CA239" s="97"/>
      <c r="CB239" s="22"/>
      <c r="CC239" s="97"/>
      <c r="CD239" s="2"/>
      <c r="CE239" s="97"/>
      <c r="CF239" s="37"/>
      <c r="CG239" s="37"/>
      <c r="CH239" s="97"/>
      <c r="CI239" s="97"/>
      <c r="CJ239" s="97"/>
      <c r="CK239" s="97"/>
      <c r="CL239" s="97"/>
      <c r="CM239" s="97"/>
      <c r="CN239" s="97"/>
      <c r="CO239" s="97"/>
      <c r="CP239" s="37"/>
      <c r="CQ239" s="37"/>
      <c r="CR239" s="97"/>
      <c r="CS239" s="97"/>
      <c r="CT239" s="37"/>
      <c r="CU239" s="37"/>
      <c r="CV239" s="97"/>
      <c r="CW239" s="97"/>
      <c r="CX239" s="37"/>
      <c r="CY239" s="37"/>
      <c r="CZ239" s="97"/>
      <c r="DA239" s="97"/>
      <c r="DB239" s="97"/>
      <c r="DC239" s="22"/>
      <c r="DD239" s="97"/>
      <c r="DE239" s="22"/>
      <c r="DF239" s="97"/>
      <c r="DG239" s="22"/>
      <c r="DH239" s="97"/>
      <c r="DI239" s="97"/>
      <c r="DJ239" s="97"/>
      <c r="DK239" s="97"/>
      <c r="DL239" s="22"/>
      <c r="DM239" s="22"/>
      <c r="DN239" s="97"/>
      <c r="DO239" s="97"/>
      <c r="DP239" s="97"/>
      <c r="DQ239" s="93"/>
      <c r="DR239" s="97"/>
      <c r="DS239" s="97"/>
      <c r="DT239" s="97"/>
      <c r="DU239" s="97"/>
      <c r="DV239" s="22"/>
      <c r="DW239" s="22"/>
      <c r="DX239" s="22"/>
      <c r="DY239" s="22"/>
      <c r="DZ239" s="22"/>
      <c r="EA239" s="22"/>
      <c r="EB239" s="22"/>
      <c r="EC239" s="22"/>
      <c r="ED239" s="97"/>
      <c r="EE239" s="97"/>
      <c r="EF239" s="97"/>
      <c r="EG239" s="97"/>
      <c r="EH239" s="97"/>
      <c r="EI239" s="97"/>
      <c r="EJ239" s="97"/>
      <c r="EK239" s="97"/>
      <c r="EL239" s="97"/>
      <c r="EM239" s="97"/>
      <c r="EN239" s="97"/>
      <c r="EO239" s="97"/>
      <c r="EP239" s="97"/>
      <c r="EQ239" s="22"/>
      <c r="ER239" s="97"/>
      <c r="ES239" s="22"/>
      <c r="ET239" s="22"/>
      <c r="EU239" s="22"/>
      <c r="EV239" s="97"/>
      <c r="EW239" s="97"/>
      <c r="EX239" s="97"/>
      <c r="EY239" s="97"/>
      <c r="EZ239" s="2"/>
      <c r="FA239" s="2"/>
      <c r="FB239" s="93"/>
      <c r="FC239" s="93"/>
      <c r="FD239" s="22"/>
      <c r="FE239" s="22"/>
      <c r="FF239" s="97"/>
      <c r="FG239" s="97"/>
      <c r="FH239" s="22"/>
      <c r="FI239" s="97"/>
      <c r="FJ239" s="97"/>
      <c r="FK239" s="93"/>
      <c r="FL239" s="97"/>
      <c r="FM239" s="97"/>
      <c r="FN239" s="59"/>
      <c r="FO239" s="97"/>
      <c r="FP239" s="59"/>
      <c r="FQ239" s="97"/>
      <c r="FR239" s="59"/>
      <c r="FS239" s="22"/>
      <c r="FT239" s="97"/>
      <c r="FU239" s="97"/>
      <c r="FV239" s="97"/>
      <c r="FW239" s="97"/>
      <c r="FX239" s="97"/>
      <c r="FY239" s="97"/>
      <c r="FZ239" s="93"/>
      <c r="GA239" s="97"/>
      <c r="GB239" s="93"/>
      <c r="GC239" s="93"/>
      <c r="GD239" s="22"/>
      <c r="GE239" s="22"/>
      <c r="GF239" s="22"/>
      <c r="GG239" s="22"/>
      <c r="GH239" s="97"/>
      <c r="GI239" s="97"/>
      <c r="GJ239" s="97"/>
      <c r="GK239" s="97"/>
      <c r="GL239" s="97"/>
      <c r="GM239" s="97"/>
      <c r="GN239" s="97"/>
      <c r="GO239" s="97"/>
      <c r="GP239" s="97"/>
      <c r="GQ239" s="97"/>
      <c r="GR239" s="97"/>
      <c r="GS239" s="97"/>
      <c r="GT239" s="22"/>
      <c r="GU239" s="22"/>
      <c r="GV239" s="97"/>
      <c r="GW239" s="97"/>
      <c r="GX239" s="97"/>
      <c r="GY239" s="97"/>
      <c r="GZ239" s="97"/>
      <c r="HA239" s="97"/>
      <c r="HB239" s="97"/>
      <c r="HC239" s="22"/>
      <c r="HD239" s="22"/>
      <c r="HE239" s="97"/>
      <c r="HF239" s="97"/>
      <c r="HG239" s="97"/>
      <c r="HH239" s="97"/>
      <c r="HI239" s="93"/>
      <c r="HJ239" s="93"/>
      <c r="HK239" s="93"/>
      <c r="HL239" s="93"/>
      <c r="HM239" s="22"/>
    </row>
    <row r="240" spans="1:221" s="185" customFormat="1" ht="22.5" customHeight="1">
      <c r="A240" s="83" t="s">
        <v>185</v>
      </c>
      <c r="B240" s="83"/>
      <c r="C240" s="203" t="str">
        <f t="shared" ref="C240:AE240" si="63">C1</f>
        <v>ADCURI Basis-Schutz
(2015)</v>
      </c>
      <c r="D240" s="203" t="str">
        <f t="shared" si="63"/>
        <v>ADCURI Top-Schutz
(2015)</v>
      </c>
      <c r="E240" s="106" t="str">
        <f>E1</f>
        <v>ADCURI Basis-Schutz
(Stand 10-2016)</v>
      </c>
      <c r="F240" s="106" t="str">
        <f>F1</f>
        <v>ADCURI Premium-Schutz
(Stand 10-2016)</v>
      </c>
      <c r="G240" s="106" t="str">
        <f>G1</f>
        <v>ADCURI Top-Schutz
(Stand 10-2016)</v>
      </c>
      <c r="H240" s="203" t="str">
        <f t="shared" si="63"/>
        <v>ADCURI Top-Schutz
(2015)</v>
      </c>
      <c r="I240" s="106" t="str">
        <f>I1</f>
        <v>Allianz
(Stand 2015-10)</v>
      </c>
      <c r="J240" s="106" t="str">
        <f t="shared" si="63"/>
        <v>Allianz Optimal
(Stand 07-2009)</v>
      </c>
      <c r="K240" s="106" t="str">
        <f t="shared" si="63"/>
        <v>Allianz Familie SicherheitPlus
(Stand 05-2012)</v>
      </c>
      <c r="L240" s="106" t="str">
        <f>L1</f>
        <v>Allianz SicherheitBest
(Stand 2015-10)</v>
      </c>
      <c r="M240" s="80" t="str">
        <f t="shared" si="63"/>
        <v>Allianz Familie SicherheitBest
2013-05</v>
      </c>
      <c r="N240" s="106" t="str">
        <f>N1</f>
        <v>Allianz SicherheitPlus
(Stand 2015-10)</v>
      </c>
      <c r="O240" s="80" t="str">
        <f t="shared" si="63"/>
        <v>Allianz Familie SicherheitPlus
2013-05</v>
      </c>
      <c r="P240" s="106" t="str">
        <f t="shared" si="63"/>
        <v>Alte Leipziger XL-Schutz
(Stand 01-2010)</v>
      </c>
      <c r="Q240" s="106" t="str">
        <f t="shared" si="63"/>
        <v>Alte Leipziger XL-Schutz
(Stand 01-2011)</v>
      </c>
      <c r="R240" s="106" t="str">
        <f t="shared" si="63"/>
        <v>Alte Leipziger XXL-Schutz
(Stand 01-2010)</v>
      </c>
      <c r="S240" s="106" t="str">
        <f t="shared" si="63"/>
        <v>Alte Leipziger XXL-Schutz
(Stand 01-2011)</v>
      </c>
      <c r="T240" s="203" t="str">
        <f t="shared" si="63"/>
        <v>Alte Leipziger compact
2015-07</v>
      </c>
      <c r="U240" s="106" t="str">
        <f>U1</f>
        <v>Alte Leipziger compact
(Stand 2016-10)</v>
      </c>
      <c r="V240" s="203" t="str">
        <f t="shared" si="63"/>
        <v>Alte Leipziger classic
2015-07</v>
      </c>
      <c r="W240" s="106" t="str">
        <f>W1</f>
        <v>Alte Leipziger classic
(Stand 2016-10)</v>
      </c>
      <c r="X240" s="203" t="str">
        <f t="shared" si="63"/>
        <v>Alte Leipziger comfort
2015-07</v>
      </c>
      <c r="Y240" s="106" t="str">
        <f>Y1</f>
        <v>Alte Leipziger comfort
(Stand 2016-10)</v>
      </c>
      <c r="Z240" s="106" t="str">
        <f t="shared" si="63"/>
        <v>Ammerländer Economic</v>
      </c>
      <c r="AA240" s="106" t="str">
        <f t="shared" si="63"/>
        <v>Ammerländer Excellent</v>
      </c>
      <c r="AB240" s="106" t="str">
        <f t="shared" si="63"/>
        <v>Ammerländer Exclusiv</v>
      </c>
      <c r="AC240" s="23" t="str">
        <f t="shared" si="63"/>
        <v>ARAG Basis</v>
      </c>
      <c r="AD240" s="23" t="str">
        <f t="shared" si="63"/>
        <v>ARAG Komfort</v>
      </c>
      <c r="AE240" s="23" t="str">
        <f t="shared" si="63"/>
        <v>ARAG Premium</v>
      </c>
      <c r="AF240" s="23" t="s">
        <v>626</v>
      </c>
      <c r="AG240" s="23" t="s">
        <v>171</v>
      </c>
      <c r="AH240" s="23" t="s">
        <v>172</v>
      </c>
      <c r="AI240" s="106" t="str">
        <f t="shared" ref="AI240:AV240" si="64">AI1</f>
        <v>AXA BOXflex
2015-01</v>
      </c>
      <c r="AJ240" s="106" t="str">
        <f>AJ1</f>
        <v>Baden Badener TOP
(Stand 01-2018)</v>
      </c>
      <c r="AK240" s="106" t="str">
        <f t="shared" si="64"/>
        <v>Baden Badener TOP
(Stand 12-2013)</v>
      </c>
      <c r="AL240" s="106" t="str">
        <f>AL1</f>
        <v>Barmenia Premium
(Stand 10-2016)</v>
      </c>
      <c r="AM240" s="198" t="s">
        <v>5224</v>
      </c>
      <c r="AN240" s="106" t="str">
        <f t="shared" si="64"/>
        <v>Basler Ambiente Top
2016-01</v>
      </c>
      <c r="AO240" s="106" t="str">
        <f>AO1</f>
        <v>BGV Exklusiv 
(Stand 02-218)</v>
      </c>
      <c r="AP240" s="106" t="str">
        <f t="shared" si="64"/>
        <v>BGV Exklusiv 
(Stand 06-2016)</v>
      </c>
      <c r="AQ240" s="106" t="str">
        <f t="shared" si="64"/>
        <v>Concordia sorglos
(Stand 10-2014)</v>
      </c>
      <c r="AR240" s="106" t="str">
        <f t="shared" si="64"/>
        <v>Concordia Sorglos
(Stand 10-2017)</v>
      </c>
      <c r="AS240" s="203"/>
      <c r="AT240" s="203"/>
      <c r="AU240" s="203" t="str">
        <f t="shared" si="64"/>
        <v>CosmosDirekt Basis</v>
      </c>
      <c r="AV240" s="203" t="str">
        <f t="shared" si="64"/>
        <v>CosmosDirekt Comfort</v>
      </c>
      <c r="AW240" s="106" t="str">
        <f>AW1</f>
        <v>Debeka Comfort (alt)</v>
      </c>
      <c r="AX240" s="106" t="str">
        <f>AX1</f>
        <v>Debeka Comfort Plus (alt)</v>
      </c>
      <c r="AY240" s="106" t="str">
        <f t="shared" ref="AY240:CG240" si="65">AY1</f>
        <v>Debeka Basis
(Stand 07-2010)</v>
      </c>
      <c r="AZ240" s="106" t="str">
        <f t="shared" si="65"/>
        <v>Debeka Standard
(Stand 07-2010)</v>
      </c>
      <c r="BA240" s="106" t="str">
        <f t="shared" si="65"/>
        <v>Debeka Top
(Stand 07-2010)</v>
      </c>
      <c r="BB240" s="23" t="str">
        <f t="shared" si="65"/>
        <v>Debeka Basis</v>
      </c>
      <c r="BC240" s="23" t="str">
        <f t="shared" si="65"/>
        <v>Debeka Standard</v>
      </c>
      <c r="BD240" s="23" t="str">
        <f t="shared" si="65"/>
        <v>Debeka Top</v>
      </c>
      <c r="BE240" s="106" t="str">
        <f t="shared" si="65"/>
        <v>degenia basic
(Stand 03-2010)</v>
      </c>
      <c r="BF240" s="80" t="str">
        <f t="shared" si="65"/>
        <v>degenia basic
(Stand 05-2011)</v>
      </c>
      <c r="BG240" s="106" t="str">
        <f>BG1</f>
        <v>degenia classic
(Stand 10-2017)</v>
      </c>
      <c r="BH240" s="106" t="str">
        <f t="shared" si="65"/>
        <v>degenia classic
(Stand 03-2010)</v>
      </c>
      <c r="BI240" s="80" t="str">
        <f t="shared" si="65"/>
        <v>degenia classic
(Stand 05-2011)</v>
      </c>
      <c r="BJ240" s="80" t="str">
        <f t="shared" si="65"/>
        <v>degenia classic
(Stand 05-2011)</v>
      </c>
      <c r="BK240" s="106" t="str">
        <f t="shared" si="65"/>
        <v>degenia classic
(Stand 12-2013)</v>
      </c>
      <c r="BL240" s="106" t="str">
        <f t="shared" si="65"/>
        <v>degenia classic
(Stand 07-2015)</v>
      </c>
      <c r="BM240" s="106" t="str">
        <f>BM1</f>
        <v>degenia optimum
(Stand 10-2017)</v>
      </c>
      <c r="BN240" s="106" t="str">
        <f t="shared" si="65"/>
        <v>degenia premium
(Stand 03-2010)</v>
      </c>
      <c r="BO240" s="106" t="str">
        <f>BO1</f>
        <v>degenia premium
(Stand 10-2017)</v>
      </c>
      <c r="BP240" s="80" t="str">
        <f t="shared" si="65"/>
        <v>degenia premium
(Stand 05-2011)</v>
      </c>
      <c r="BQ240" s="80" t="str">
        <f t="shared" si="65"/>
        <v>degenia premium
(Stand 05-2011)</v>
      </c>
      <c r="BR240" s="106" t="str">
        <f t="shared" si="65"/>
        <v>degenia premium
(Stand 12-2013)</v>
      </c>
      <c r="BS240" s="106" t="str">
        <f t="shared" si="65"/>
        <v>degenia premium
(Stand 07-2015)</v>
      </c>
      <c r="BT240" s="80" t="str">
        <f t="shared" si="65"/>
        <v>degenia optimum
(Stand 05-2011)</v>
      </c>
      <c r="BU240" s="80" t="str">
        <f t="shared" si="65"/>
        <v>degenia optimum
(Stand 05-2011)</v>
      </c>
      <c r="BV240" s="106" t="str">
        <f t="shared" si="65"/>
        <v>degenia optimum
(Stand 12-2013)</v>
      </c>
      <c r="BW240" s="106" t="str">
        <f t="shared" si="65"/>
        <v>degenia optimum
(Stand 07-2015)</v>
      </c>
      <c r="BX240" s="106" t="str">
        <f>BX1</f>
        <v>Die Bayerische Komfort
(Stand 04-2017)</v>
      </c>
      <c r="BY240" s="106" t="str">
        <f t="shared" si="65"/>
        <v>Die Bayerische Komfort
(Stand 2015-05)</v>
      </c>
      <c r="BZ240" s="23" t="str">
        <f t="shared" si="65"/>
        <v>Die Bayerische Komfort
(Stand 01-2015)</v>
      </c>
      <c r="CA240" s="106" t="str">
        <f>CA1</f>
        <v>Die Bayerische Prestige
(Stand 04-2017)</v>
      </c>
      <c r="CB240" s="23" t="str">
        <f t="shared" si="65"/>
        <v>Die Bayerische Prestige
(Stan 01-2015)</v>
      </c>
      <c r="CC240" s="106" t="str">
        <f>CC1</f>
        <v>Die Bayerische Smart
(Stand 04-2017)</v>
      </c>
      <c r="CD240" s="23" t="str">
        <f t="shared" si="65"/>
        <v>Die Bayerische Smart
(Stand 01-2015)</v>
      </c>
      <c r="CE240" s="106" t="str">
        <f t="shared" si="65"/>
        <v>Die Hanauer24 Sorglos
(Stand 02-2009)</v>
      </c>
      <c r="CF240" s="23" t="str">
        <f t="shared" si="65"/>
        <v>Domcura MAGNUM</v>
      </c>
      <c r="CG240" s="23" t="str">
        <f t="shared" si="65"/>
        <v>Domcura MAXIMUM</v>
      </c>
      <c r="CH240" s="106" t="str">
        <f t="shared" ref="CH240:DS240" si="66">CH1</f>
        <v>Domcura Komfort
(Stand 08-2009)</v>
      </c>
      <c r="CI240" s="106" t="str">
        <f t="shared" si="66"/>
        <v>Domcura Top
(Stand 08-2009)</v>
      </c>
      <c r="CJ240" s="106" t="str">
        <f t="shared" si="66"/>
        <v>ERGO Familie
(Stand 10-2010)</v>
      </c>
      <c r="CK240" s="106" t="str">
        <f>CK1</f>
        <v>Domcura Komfort
(Stand 10-2014)</v>
      </c>
      <c r="CL240" s="106" t="str">
        <f>CL1</f>
        <v>Domcura Standard
(Stand 10-2014)</v>
      </c>
      <c r="CM240" s="106" t="str">
        <f>CM1</f>
        <v>Domcura Top
(Stand 10-2014)</v>
      </c>
      <c r="CN240" s="106" t="str">
        <f>CN1</f>
        <v>ERGO
(Stand 2017-09)</v>
      </c>
      <c r="CO240" s="106" t="str">
        <f>CO1</f>
        <v>ERGO Premium
(Stand 2017-09)</v>
      </c>
      <c r="CP240" s="106" t="str">
        <f t="shared" si="66"/>
        <v>Ergo Privatschutz spezial (Familie) (Stand 12-2011)</v>
      </c>
      <c r="CQ240" s="106" t="str">
        <f t="shared" si="66"/>
        <v>Ergo Privatschutz spezial (Familie) (Stand 01-2013)</v>
      </c>
      <c r="CR240" s="106" t="str">
        <f>CR1</f>
        <v>Ergo Privatschutz spezial
(Stand 2015-06)</v>
      </c>
      <c r="CS240" s="106" t="str">
        <f t="shared" si="66"/>
        <v>Generali Basis
(Stand 10-2010)</v>
      </c>
      <c r="CT240" s="106" t="str">
        <f>CT1</f>
        <v>Generali Basis
(Stand 04-2012)</v>
      </c>
      <c r="CU240" s="106" t="str">
        <f>CU1</f>
        <v>Generali Basis
(Stand 10-2012)</v>
      </c>
      <c r="CV240" s="106" t="str">
        <f>CV1</f>
        <v>Generali Basis
(Stand 2013-07)</v>
      </c>
      <c r="CW240" s="106" t="str">
        <f t="shared" si="66"/>
        <v>Generali KomfortPlus
(Stand 10-2010)</v>
      </c>
      <c r="CX240" s="106" t="str">
        <f t="shared" si="66"/>
        <v>Generali KomfortPlus
(Stand 04-2012)</v>
      </c>
      <c r="CY240" s="106" t="str">
        <f t="shared" si="66"/>
        <v>Generali KomfortPlus
(Stand 10-2012)</v>
      </c>
      <c r="CZ240" s="106" t="str">
        <f>CZ1</f>
        <v>Generali KomfortPlus
(Stand 2013-07)</v>
      </c>
      <c r="DA240" s="106" t="str">
        <f>DA1</f>
        <v>Gothaer Basis
(Stand 2016-01)</v>
      </c>
      <c r="DB240" s="106" t="str">
        <f t="shared" si="66"/>
        <v>Gothaer
(Stand 07-2010)</v>
      </c>
      <c r="DC240" s="106" t="str">
        <f>DC1</f>
        <v>Gothaer
(Stand 02-2013)</v>
      </c>
      <c r="DD240" s="106" t="str">
        <f t="shared" si="66"/>
        <v>Gothaer Top
(Stand 07-2010)</v>
      </c>
      <c r="DE240" s="106" t="str">
        <f t="shared" si="66"/>
        <v>Gothaer Top
(Stand 02-2013)</v>
      </c>
      <c r="DF240" s="106" t="str">
        <f>DF1</f>
        <v>Gothaer Top
(Stand 2016-01)</v>
      </c>
      <c r="DG240" s="106" t="str">
        <f t="shared" si="66"/>
        <v>Gothaer Top Plus
(Stand 02-2013)</v>
      </c>
      <c r="DH240" s="106" t="str">
        <f>DH1</f>
        <v>Gothaer Plus
(Stand 2016-01)</v>
      </c>
      <c r="DI240" s="106" t="str">
        <f t="shared" si="66"/>
        <v>Grundeigentümer (Makler)
Pro Domo Basis</v>
      </c>
      <c r="DJ240" s="106" t="str">
        <f t="shared" si="66"/>
        <v>Grundeigentümer (Makler)
Pro Domo Kompakt</v>
      </c>
      <c r="DK240" s="106" t="str">
        <f t="shared" si="66"/>
        <v>Grundeigentümer (Makler)
Pro Domo Premium</v>
      </c>
      <c r="DL240" s="106" t="str">
        <f t="shared" ref="DL240:DQ240" si="67">DL1</f>
        <v>HDI Basis Single
(09-2011)</v>
      </c>
      <c r="DM240" s="106" t="str">
        <f t="shared" si="67"/>
        <v>HDI Rundum Sorglos Fam
(01-2011)</v>
      </c>
      <c r="DN240" s="106" t="str">
        <f t="shared" si="67"/>
        <v>HDI Rundum Sorglos Fam
(Stand 2014-06)</v>
      </c>
      <c r="DO240" s="106" t="str">
        <f t="shared" si="67"/>
        <v>Helvetia Basis
(Stand 2015-07)</v>
      </c>
      <c r="DP240" s="106" t="str">
        <f t="shared" si="67"/>
        <v>Helvetia Komfort
(Stand 2015-07)</v>
      </c>
      <c r="DQ240" s="106" t="str">
        <f t="shared" si="67"/>
        <v>HKD Top2000
(Stand 01-2007)</v>
      </c>
      <c r="DR240" s="106" t="str">
        <f t="shared" si="66"/>
        <v>HKD Vario Plus
(Stand 01-2010)</v>
      </c>
      <c r="DS240" s="106" t="str">
        <f t="shared" si="66"/>
        <v>HKD Vario Status
(Stand 01-2010)</v>
      </c>
      <c r="DT240" s="106" t="str">
        <f t="shared" ref="DT240:DY240" si="68">DT1</f>
        <v>HKD Vario Komfort
(Stand 11-2010)</v>
      </c>
      <c r="DU240" s="106" t="str">
        <f t="shared" si="68"/>
        <v>HKD Vario Komfort Plus
(Stand 11-2010)</v>
      </c>
      <c r="DV240" s="23" t="str">
        <f t="shared" si="68"/>
        <v>HKD Vario Komfort
(Stand 01-2014)</v>
      </c>
      <c r="DW240" s="106" t="str">
        <f t="shared" si="68"/>
        <v>HKD Vario Komfort 60 Aktiv
(Stand 01-2014)</v>
      </c>
      <c r="DX240" s="23" t="str">
        <f t="shared" si="68"/>
        <v>HKD Vario Komfort Plus
(Stand 01-2014)</v>
      </c>
      <c r="DY240" s="106" t="str">
        <f t="shared" si="68"/>
        <v>HKD Vario Komfort Plus 60 Aktiv
(Stand 01-2014)</v>
      </c>
      <c r="DZ240" s="100" t="s">
        <v>5450</v>
      </c>
      <c r="EA240" s="106" t="str">
        <f>EA1</f>
        <v>HKD Einfach Besser 60 Aktiv
(Stand 2015)</v>
      </c>
      <c r="EB240" s="100" t="s">
        <v>5451</v>
      </c>
      <c r="EC240" s="106" t="str">
        <f>EC1</f>
        <v>HKD Einfach Komplett 60 Aktiv
(Stand 2015)</v>
      </c>
      <c r="ED240" s="100" t="s">
        <v>5450</v>
      </c>
      <c r="EE240" s="106" t="str">
        <f>EE1</f>
        <v>HKD Einfach Besser 60Aktiv
(Stand 2016)</v>
      </c>
      <c r="EF240" s="100" t="s">
        <v>5451</v>
      </c>
      <c r="EG240" s="106" t="str">
        <f t="shared" ref="EG240:EU240" si="69">EG1</f>
        <v>HKD Einfach Kompl. 60Aktiv
(Stand 2016)</v>
      </c>
      <c r="EH240" s="203" t="str">
        <f t="shared" si="69"/>
        <v>HK Einfach Gut
(Stand 2017-07)</v>
      </c>
      <c r="EI240" s="203" t="str">
        <f t="shared" si="69"/>
        <v>HK Einfach Besser
(Stand 2017-07)</v>
      </c>
      <c r="EJ240" s="203" t="str">
        <f t="shared" si="69"/>
        <v>HK Einfach Besser Plus
(Stand 2017-07)</v>
      </c>
      <c r="EK240" s="203" t="str">
        <f t="shared" si="69"/>
        <v>HK Einfach Komplett
(Stand 2017-07)</v>
      </c>
      <c r="EL240" s="106" t="str">
        <f>EL1</f>
        <v>HK Einfach Besser
(Stand 2018-01)</v>
      </c>
      <c r="EM240" s="106" t="str">
        <f>EM1</f>
        <v>HK Einfach Besser Plus
(Stand 2018-01)</v>
      </c>
      <c r="EN240" s="106" t="str">
        <f>EN1</f>
        <v>HK Einfach Gut
(Stand 2018-01)</v>
      </c>
      <c r="EO240" s="106" t="str">
        <f>EO1</f>
        <v>HK Einfach Komplett
(Stand 2018-01)</v>
      </c>
      <c r="EP240" s="106" t="str">
        <f>EP1</f>
        <v>HUK Classic
(Stand 2016-05)</v>
      </c>
      <c r="EQ240" s="106" t="str">
        <f t="shared" si="69"/>
        <v>HUK Classic
(Stand 2011-07)</v>
      </c>
      <c r="ER240" s="106" t="str">
        <f>ER1</f>
        <v>HUK Plus
(Stamd 2016-05)</v>
      </c>
      <c r="ES240" s="106" t="str">
        <f t="shared" si="69"/>
        <v>HUK Plus
(Stand 2011-07)</v>
      </c>
      <c r="ET240" s="106" t="str">
        <f t="shared" si="69"/>
        <v>HUK24 Classic
(Stand 2011-07)</v>
      </c>
      <c r="EU240" s="106" t="str">
        <f t="shared" si="69"/>
        <v>HUK24 Plus
(Stand 2011-07)</v>
      </c>
      <c r="EV240" s="106" t="str">
        <f t="shared" ref="EV240:FC240" si="70">EV1</f>
        <v>HUK Classic
(Stand 2016-05)</v>
      </c>
      <c r="EW240" s="106" t="str">
        <f t="shared" si="70"/>
        <v>HUK Plus
(Stand 2016-05)</v>
      </c>
      <c r="EX240" s="106" t="str">
        <f t="shared" si="70"/>
        <v>HUK24 Classic
(Stand 2016-05)</v>
      </c>
      <c r="EY240" s="106" t="str">
        <f t="shared" si="70"/>
        <v>HUK24 Plus
(Stand 2016-05)</v>
      </c>
      <c r="EZ240" s="106" t="str">
        <f t="shared" si="70"/>
        <v>Ideal Exklusiv
(Stand 02-2011)</v>
      </c>
      <c r="FA240" s="106" t="str">
        <f t="shared" si="70"/>
        <v>Ideal Klassik
(Stand 02-2011)</v>
      </c>
      <c r="FB240" s="106" t="str">
        <f t="shared" si="70"/>
        <v>Ideal Exklusiv
(Stand 2016-05)</v>
      </c>
      <c r="FC240" s="106" t="str">
        <f t="shared" si="70"/>
        <v>Ideal Klassik
(Stand 2016-05)</v>
      </c>
      <c r="FD240" s="106" t="str">
        <f>FD1</f>
        <v>Interrisk XXL
(Stand 2011-07)</v>
      </c>
      <c r="FE240" s="106" t="str">
        <f t="shared" ref="FE240:FK240" si="71">FE1</f>
        <v>Interrisk XXL
(Stand 2012-10)</v>
      </c>
      <c r="FF240" s="106" t="str">
        <f t="shared" si="71"/>
        <v>Interrisk XXL
(Stand 2013-12)</v>
      </c>
      <c r="FG240" s="106" t="str">
        <f t="shared" si="71"/>
        <v>ITL Classic 2000
(Stand 11-1999)</v>
      </c>
      <c r="FH240" s="106" t="str">
        <f t="shared" si="71"/>
        <v>ITL afm Classic 2001
(Stand 01-2001)</v>
      </c>
      <c r="FI240" s="106" t="str">
        <f t="shared" si="71"/>
        <v>ITL Protect 2000
(Stand 11-1999)</v>
      </c>
      <c r="FJ240" s="106" t="str">
        <f t="shared" si="71"/>
        <v>ITL Protect Business-Police
Stand 2008-01</v>
      </c>
      <c r="FK240" s="106" t="str">
        <f t="shared" si="71"/>
        <v>ITL PHV Business-Police
Stand 2010-01</v>
      </c>
      <c r="FL240" s="106" t="str">
        <f>FL1</f>
        <v>ITL afm Eurosecure 2010
(Stand 07-2010)</v>
      </c>
      <c r="FM240" s="106" t="str">
        <f t="shared" ref="FM240:FV240" si="72">FM1</f>
        <v>ITL afm Eurosecure 2011
Stand 07-2011 (05-2012)</v>
      </c>
      <c r="FN240" s="106" t="str">
        <f t="shared" si="72"/>
        <v>ITL afm Premium 2011
Stand 07-2011 (05-2012)</v>
      </c>
      <c r="FO240" s="106" t="str">
        <f t="shared" si="72"/>
        <v>ITL afm Eurosecure 2011
(Stand 01-2018)</v>
      </c>
      <c r="FP240" s="106" t="str">
        <f t="shared" si="72"/>
        <v>ITL afm Premium 2011
(Stand 01-2018)</v>
      </c>
      <c r="FQ240" s="106" t="str">
        <f>FQ1</f>
        <v>ITL afm Eurosecure 2011
!!Tarif geschlossen!!</v>
      </c>
      <c r="FR240" s="106" t="str">
        <f>FR1</f>
        <v>ITL afm Premium 2011
!!Tarif geschlossen!!</v>
      </c>
      <c r="FS240" s="106" t="str">
        <f t="shared" si="72"/>
        <v>Janitos Spezial (01-2002)
(MLP Sonderkonzept)</v>
      </c>
      <c r="FT240" s="106" t="str">
        <f t="shared" si="72"/>
        <v>Janitos Balance
(Stand 2015-10)</v>
      </c>
      <c r="FU240" s="106" t="str">
        <f t="shared" si="72"/>
        <v>Janitos Basic
(Stand 2015-10)</v>
      </c>
      <c r="FV240" s="106" t="str">
        <f t="shared" si="72"/>
        <v>Janitos Best Selection
(Stand 2015-10)</v>
      </c>
      <c r="FW240" s="106" t="str">
        <f t="shared" ref="FW240:GK240" si="73">FW1</f>
        <v>nat. suisse Ideal-Schutz
(Stand 08-2008)</v>
      </c>
      <c r="FX240" s="106" t="str">
        <f t="shared" si="73"/>
        <v>nat. suisse Komfort
(Stand 2012-01)</v>
      </c>
      <c r="FY240" s="106" t="str">
        <f t="shared" si="73"/>
        <v>nat. suisse Premium
(Stand 2012-01)</v>
      </c>
      <c r="FZ240" s="106" t="str">
        <f t="shared" si="73"/>
        <v>NV PrivatPremium 2.0
(Stand 2015-10)</v>
      </c>
      <c r="GA240" s="106" t="str">
        <f t="shared" si="73"/>
        <v>Patria</v>
      </c>
      <c r="GB240" s="106" t="str">
        <f t="shared" si="73"/>
        <v>Prokundo Exklusiv
(Stand 2015-05)</v>
      </c>
      <c r="GC240" s="106" t="str">
        <f t="shared" si="73"/>
        <v>Prokundo Komfort
(Stand 2015-05)</v>
      </c>
      <c r="GD240" s="106" t="str">
        <f t="shared" si="73"/>
        <v>Provinzial Basis
(Stand 01-2009)</v>
      </c>
      <c r="GE240" s="106" t="str">
        <f t="shared" si="73"/>
        <v>Provinzial Top
(Stand 01-2009)</v>
      </c>
      <c r="GF240" s="23" t="str">
        <f t="shared" si="73"/>
        <v>Provinzial Basis
(Stand 2015-02)</v>
      </c>
      <c r="GG240" s="23" t="str">
        <f t="shared" si="73"/>
        <v>Provinzial Top
(Stand 2015-02)</v>
      </c>
      <c r="GH240" s="106" t="str">
        <f t="shared" si="73"/>
        <v>Provinzial Kompaktschutz
(Stand 2015-09)</v>
      </c>
      <c r="GI240" s="106" t="str">
        <f t="shared" si="73"/>
        <v>Provinzial Rundumschutz
(Stand 2015-09)</v>
      </c>
      <c r="GJ240" s="106" t="str">
        <f t="shared" si="73"/>
        <v>Rhion Standard
(Stand 2010-10)</v>
      </c>
      <c r="GK240" s="106" t="str">
        <f t="shared" si="73"/>
        <v>Rhion Plus
(Stand 2010-10)</v>
      </c>
      <c r="GL240" s="106" t="str">
        <f t="shared" ref="GL240:GQ240" si="74">GL1</f>
        <v>Rhion Plus
(Stand 2016-04)</v>
      </c>
      <c r="GM240" s="106" t="str">
        <f t="shared" si="74"/>
        <v>Rhion Standard
(Stand 2016-04)</v>
      </c>
      <c r="GN240" s="106" t="str">
        <f t="shared" si="74"/>
        <v>Rhion Premium
(Stand 2016-04)</v>
      </c>
      <c r="GO240" s="106" t="str">
        <f t="shared" si="74"/>
        <v>R+V PrivatPolice
(Stand 2010-01)</v>
      </c>
      <c r="GP240" s="106" t="str">
        <f t="shared" si="74"/>
        <v>R+V PrivatPolice
(Stand 2012-07)</v>
      </c>
      <c r="GQ240" s="106" t="str">
        <f t="shared" si="74"/>
        <v>Signal Iduna Optimal
(Stand 2015-01)</v>
      </c>
      <c r="GR240" s="106" t="str">
        <f t="shared" ref="GR240:GY240" si="75">GR1</f>
        <v>SLP Primus
(Stand 2010-08)</v>
      </c>
      <c r="GS240" s="106" t="str">
        <f t="shared" si="75"/>
        <v>SLP Primus Plus
(Stand 2010-08)</v>
      </c>
      <c r="GT240" s="23" t="str">
        <f t="shared" si="75"/>
        <v>SLP Prima Plus Sorglos
(Stand 2014-06)</v>
      </c>
      <c r="GU240" s="23" t="str">
        <f t="shared" si="75"/>
        <v>SLP Prima Sorglos
(Stand 2014-06)</v>
      </c>
      <c r="GV240" s="106" t="str">
        <f t="shared" si="75"/>
        <v>SLP Prima
(Stand 2016-01)</v>
      </c>
      <c r="GW240" s="106" t="str">
        <f t="shared" si="75"/>
        <v>SLP Prima Plus
(Stand 2016-01)</v>
      </c>
      <c r="GX240" s="106" t="str">
        <f t="shared" si="75"/>
        <v>VdVA Classic
(Stand 2015-01)</v>
      </c>
      <c r="GY240" s="106" t="str">
        <f t="shared" si="75"/>
        <v>VdVA Exclusiv
(Stand 2015-01)</v>
      </c>
      <c r="GZ240" s="106" t="s">
        <v>5603</v>
      </c>
      <c r="HA240" s="106" t="str">
        <f t="shared" ref="HA240:HM240" si="76">HA1</f>
        <v>VHV Klassik Garant
(Stand 2009-06)</v>
      </c>
      <c r="HB240" s="106" t="str">
        <f t="shared" si="76"/>
        <v>VHV Klassik Garant
(Stand 2009-06)</v>
      </c>
      <c r="HC240" s="106" t="str">
        <f t="shared" si="76"/>
        <v>VHV Klassik Garant
(Stand 2011)</v>
      </c>
      <c r="HD240" s="106" t="str">
        <f t="shared" si="76"/>
        <v>VHV Klassik Garant Exkl.
(Stand 2011)</v>
      </c>
      <c r="HE240" s="203" t="str">
        <f t="shared" si="76"/>
        <v>VHV Klassik Garant
(Stand 2014)</v>
      </c>
      <c r="HF240" s="203" t="str">
        <f t="shared" si="76"/>
        <v>VHV Klassik Garant Exkl.
(Stand 2014)</v>
      </c>
      <c r="HG240" s="106" t="str">
        <f t="shared" si="76"/>
        <v>VHV Klassik Garant
(Stand 2017)</v>
      </c>
      <c r="HH240" s="106" t="str">
        <f>HH1</f>
        <v>VHV Klassik Garant Exklusiv
(Stand 2017)</v>
      </c>
      <c r="HI240" s="106" t="str">
        <f t="shared" si="76"/>
        <v>VWB 60 Plus Komfort
(Stand 2009-10)</v>
      </c>
      <c r="HJ240" s="106" t="str">
        <f t="shared" si="76"/>
        <v>VWB 60 Plus KomfortPlus
(Stand 2009-10)</v>
      </c>
      <c r="HK240" s="106" t="str">
        <f t="shared" si="76"/>
        <v>Württembergische 
PremiumSchutz (Stand 06-2011)</v>
      </c>
      <c r="HL240" s="106" t="str">
        <f t="shared" si="76"/>
        <v>Württembergische PremiumSchutz Platinum
(Stand 2014-06)</v>
      </c>
      <c r="HM240" s="23" t="str">
        <f t="shared" si="76"/>
        <v>WÜBA PHV 2010</v>
      </c>
    </row>
    <row r="241" spans="1:221" ht="234">
      <c r="A241" s="46"/>
      <c r="B241" s="46"/>
      <c r="C241" s="60" t="s">
        <v>4130</v>
      </c>
      <c r="D241" s="60" t="s">
        <v>4130</v>
      </c>
      <c r="E241" s="60" t="s">
        <v>6466</v>
      </c>
      <c r="F241" s="60" t="s">
        <v>6466</v>
      </c>
      <c r="G241" s="60" t="s">
        <v>6466</v>
      </c>
      <c r="H241" s="60" t="s">
        <v>4130</v>
      </c>
      <c r="I241" s="60" t="s">
        <v>7483</v>
      </c>
      <c r="J241" s="42" t="s">
        <v>25</v>
      </c>
      <c r="K241" s="60" t="s">
        <v>3051</v>
      </c>
      <c r="L241" s="60" t="s">
        <v>7483</v>
      </c>
      <c r="M241" s="60" t="s">
        <v>3051</v>
      </c>
      <c r="N241" s="60" t="s">
        <v>7483</v>
      </c>
      <c r="O241" s="60" t="s">
        <v>3051</v>
      </c>
      <c r="P241" s="45" t="s">
        <v>25</v>
      </c>
      <c r="Q241" s="45" t="s">
        <v>25</v>
      </c>
      <c r="R241" s="45" t="s">
        <v>25</v>
      </c>
      <c r="S241" s="45" t="s">
        <v>25</v>
      </c>
      <c r="T241" s="45" t="s">
        <v>25</v>
      </c>
      <c r="U241" s="60" t="s">
        <v>25</v>
      </c>
      <c r="V241" s="45" t="s">
        <v>25</v>
      </c>
      <c r="W241" s="60" t="s">
        <v>25</v>
      </c>
      <c r="X241" s="61" t="s">
        <v>4696</v>
      </c>
      <c r="Y241" s="60" t="s">
        <v>25</v>
      </c>
      <c r="Z241" s="45" t="s">
        <v>25</v>
      </c>
      <c r="AA241" s="61" t="s">
        <v>1749</v>
      </c>
      <c r="AB241" s="45" t="s">
        <v>25</v>
      </c>
      <c r="AC241" s="61" t="s">
        <v>2361</v>
      </c>
      <c r="AD241" s="61" t="s">
        <v>2361</v>
      </c>
      <c r="AE241" s="61" t="s">
        <v>2361</v>
      </c>
      <c r="AF241" s="45" t="s">
        <v>25</v>
      </c>
      <c r="AG241" s="61" t="s">
        <v>2932</v>
      </c>
      <c r="AH241" s="61" t="s">
        <v>2932</v>
      </c>
      <c r="AI241" s="43" t="s">
        <v>4590</v>
      </c>
      <c r="AJ241" s="43" t="s">
        <v>25</v>
      </c>
      <c r="AK241" s="43" t="s">
        <v>25</v>
      </c>
      <c r="AL241" s="60" t="s">
        <v>6466</v>
      </c>
      <c r="AM241" s="43"/>
      <c r="AN241" s="43" t="s">
        <v>25</v>
      </c>
      <c r="AO241" s="61" t="s">
        <v>6942</v>
      </c>
      <c r="AP241" s="43"/>
      <c r="AQ241" s="43" t="s">
        <v>25</v>
      </c>
      <c r="AR241" s="61" t="s">
        <v>7408</v>
      </c>
      <c r="AS241" s="61" t="s">
        <v>7391</v>
      </c>
      <c r="AT241" s="61" t="s">
        <v>7391</v>
      </c>
      <c r="AU241" s="43" t="s">
        <v>25</v>
      </c>
      <c r="AV241" s="43" t="s">
        <v>25</v>
      </c>
      <c r="AW241" s="61" t="s">
        <v>7050</v>
      </c>
      <c r="AX241" s="61" t="s">
        <v>7050</v>
      </c>
      <c r="AY241" s="45" t="s">
        <v>25</v>
      </c>
      <c r="AZ241" s="45" t="s">
        <v>25</v>
      </c>
      <c r="BA241" s="45" t="s">
        <v>25</v>
      </c>
      <c r="BB241" s="45" t="s">
        <v>25</v>
      </c>
      <c r="BC241" s="45" t="s">
        <v>25</v>
      </c>
      <c r="BD241" s="45" t="s">
        <v>25</v>
      </c>
      <c r="BE241" s="45" t="s">
        <v>25</v>
      </c>
      <c r="BF241" s="45" t="s">
        <v>25</v>
      </c>
      <c r="BG241" s="61" t="s">
        <v>7189</v>
      </c>
      <c r="BH241" s="45" t="s">
        <v>25</v>
      </c>
      <c r="BI241" s="43" t="s">
        <v>25</v>
      </c>
      <c r="BJ241" s="43" t="s">
        <v>25</v>
      </c>
      <c r="BK241" s="43" t="s">
        <v>25</v>
      </c>
      <c r="BL241" s="43" t="s">
        <v>25</v>
      </c>
      <c r="BM241" s="61" t="s">
        <v>7189</v>
      </c>
      <c r="BN241" s="45" t="s">
        <v>25</v>
      </c>
      <c r="BO241" s="61" t="s">
        <v>7189</v>
      </c>
      <c r="BP241" s="43" t="s">
        <v>25</v>
      </c>
      <c r="BQ241" s="43" t="s">
        <v>25</v>
      </c>
      <c r="BR241" s="43" t="s">
        <v>25</v>
      </c>
      <c r="BS241" s="43" t="s">
        <v>25</v>
      </c>
      <c r="BT241" s="43" t="s">
        <v>25</v>
      </c>
      <c r="BU241" s="43" t="s">
        <v>25</v>
      </c>
      <c r="BV241" s="43" t="s">
        <v>25</v>
      </c>
      <c r="BW241" s="43" t="s">
        <v>25</v>
      </c>
      <c r="BX241" s="61" t="s">
        <v>7286</v>
      </c>
      <c r="BY241" s="61" t="s">
        <v>4064</v>
      </c>
      <c r="BZ241" s="61" t="s">
        <v>4064</v>
      </c>
      <c r="CA241" s="61" t="s">
        <v>7286</v>
      </c>
      <c r="CB241" s="61" t="s">
        <v>4064</v>
      </c>
      <c r="CC241" s="61" t="s">
        <v>7549</v>
      </c>
      <c r="CD241" s="61" t="s">
        <v>4064</v>
      </c>
      <c r="CE241" s="45" t="s">
        <v>25</v>
      </c>
      <c r="CF241" s="72" t="s">
        <v>2101</v>
      </c>
      <c r="CG241" s="72" t="s">
        <v>2101</v>
      </c>
      <c r="CH241" s="29" t="s">
        <v>205</v>
      </c>
      <c r="CI241" s="29" t="s">
        <v>205</v>
      </c>
      <c r="CJ241" s="72" t="s">
        <v>646</v>
      </c>
      <c r="CK241" s="72" t="s">
        <v>2101</v>
      </c>
      <c r="CL241" s="72"/>
      <c r="CM241" s="72" t="s">
        <v>2101</v>
      </c>
      <c r="CN241" s="61" t="s">
        <v>8061</v>
      </c>
      <c r="CO241" s="61" t="s">
        <v>8061</v>
      </c>
      <c r="CP241" s="29" t="s">
        <v>25</v>
      </c>
      <c r="CQ241" s="29" t="s">
        <v>25</v>
      </c>
      <c r="CR241" s="29" t="s">
        <v>25</v>
      </c>
      <c r="CS241" s="29" t="s">
        <v>25</v>
      </c>
      <c r="CT241" s="29" t="s">
        <v>25</v>
      </c>
      <c r="CU241" s="29" t="s">
        <v>25</v>
      </c>
      <c r="CV241" s="29" t="s">
        <v>25</v>
      </c>
      <c r="CW241" s="36" t="s">
        <v>215</v>
      </c>
      <c r="CX241" s="51" t="s">
        <v>25</v>
      </c>
      <c r="CY241" s="51" t="s">
        <v>25</v>
      </c>
      <c r="CZ241" s="51" t="s">
        <v>25</v>
      </c>
      <c r="DA241" s="43" t="s">
        <v>25</v>
      </c>
      <c r="DB241" s="45" t="s">
        <v>25</v>
      </c>
      <c r="DC241" s="43" t="s">
        <v>25</v>
      </c>
      <c r="DD241" s="45" t="s">
        <v>25</v>
      </c>
      <c r="DE241" s="43" t="s">
        <v>25</v>
      </c>
      <c r="DF241" s="43" t="s">
        <v>25</v>
      </c>
      <c r="DG241" s="43" t="s">
        <v>25</v>
      </c>
      <c r="DH241" s="61" t="s">
        <v>4534</v>
      </c>
      <c r="DI241" s="61" t="s">
        <v>1864</v>
      </c>
      <c r="DJ241" s="61" t="s">
        <v>1856</v>
      </c>
      <c r="DK241" s="61" t="s">
        <v>1854</v>
      </c>
      <c r="DL241" s="42" t="s">
        <v>25</v>
      </c>
      <c r="DM241" s="60" t="s">
        <v>2205</v>
      </c>
      <c r="DN241" s="60" t="s">
        <v>2205</v>
      </c>
      <c r="DO241" s="72" t="s">
        <v>3800</v>
      </c>
      <c r="DP241" s="72" t="s">
        <v>3800</v>
      </c>
      <c r="DQ241" s="45" t="s">
        <v>25</v>
      </c>
      <c r="DR241" s="45" t="s">
        <v>25</v>
      </c>
      <c r="DS241" s="45" t="s">
        <v>25</v>
      </c>
      <c r="DT241" s="43" t="s">
        <v>332</v>
      </c>
      <c r="DU241" s="43" t="s">
        <v>293</v>
      </c>
      <c r="DV241" s="43" t="s">
        <v>25</v>
      </c>
      <c r="DW241" s="43" t="s">
        <v>25</v>
      </c>
      <c r="DX241" s="43" t="s">
        <v>25</v>
      </c>
      <c r="DY241" s="43" t="s">
        <v>25</v>
      </c>
      <c r="DZ241" s="43" t="s">
        <v>25</v>
      </c>
      <c r="EA241" s="43" t="s">
        <v>25</v>
      </c>
      <c r="EB241" s="43" t="s">
        <v>25</v>
      </c>
      <c r="EC241" s="43" t="s">
        <v>25</v>
      </c>
      <c r="ED241" s="43" t="s">
        <v>25</v>
      </c>
      <c r="EE241" s="43" t="s">
        <v>25</v>
      </c>
      <c r="EF241" s="43" t="s">
        <v>25</v>
      </c>
      <c r="EG241" s="43" t="s">
        <v>25</v>
      </c>
      <c r="EH241" s="72" t="s">
        <v>6106</v>
      </c>
      <c r="EI241" s="72" t="s">
        <v>6107</v>
      </c>
      <c r="EJ241" s="72" t="s">
        <v>6108</v>
      </c>
      <c r="EK241" s="72" t="s">
        <v>6109</v>
      </c>
      <c r="EL241" s="72" t="s">
        <v>8335</v>
      </c>
      <c r="EM241" s="72" t="s">
        <v>8335</v>
      </c>
      <c r="EN241" s="72" t="s">
        <v>8335</v>
      </c>
      <c r="EO241" s="72" t="s">
        <v>8336</v>
      </c>
      <c r="EP241" s="43" t="s">
        <v>8181</v>
      </c>
      <c r="EQ241" s="61" t="s">
        <v>2267</v>
      </c>
      <c r="ER241" s="43" t="s">
        <v>8181</v>
      </c>
      <c r="ES241" s="61" t="s">
        <v>2267</v>
      </c>
      <c r="ET241" s="61" t="s">
        <v>2267</v>
      </c>
      <c r="EU241" s="61" t="s">
        <v>2267</v>
      </c>
      <c r="EV241" s="43" t="s">
        <v>25</v>
      </c>
      <c r="EW241" s="43" t="s">
        <v>25</v>
      </c>
      <c r="EX241" s="43" t="s">
        <v>25</v>
      </c>
      <c r="EY241" s="43" t="s">
        <v>25</v>
      </c>
      <c r="EZ241" s="43" t="s">
        <v>25</v>
      </c>
      <c r="FA241" s="45" t="s">
        <v>25</v>
      </c>
      <c r="FB241" s="43" t="s">
        <v>25</v>
      </c>
      <c r="FC241" s="45" t="s">
        <v>25</v>
      </c>
      <c r="FD241" s="42" t="s">
        <v>2429</v>
      </c>
      <c r="FE241" s="42" t="s">
        <v>2429</v>
      </c>
      <c r="FF241" s="60" t="s">
        <v>4485</v>
      </c>
      <c r="FG241" s="43" t="s">
        <v>25</v>
      </c>
      <c r="FH241" s="45" t="s">
        <v>25</v>
      </c>
      <c r="FI241" s="43" t="s">
        <v>25</v>
      </c>
      <c r="FJ241" s="42" t="s">
        <v>475</v>
      </c>
      <c r="FK241" s="42" t="s">
        <v>475</v>
      </c>
      <c r="FL241" s="45" t="s">
        <v>25</v>
      </c>
      <c r="FM241" s="61" t="s">
        <v>2530</v>
      </c>
      <c r="FN241" s="61" t="s">
        <v>7444</v>
      </c>
      <c r="FO241" s="61" t="s">
        <v>25</v>
      </c>
      <c r="FP241" s="61" t="s">
        <v>25</v>
      </c>
      <c r="FQ241" s="61" t="s">
        <v>25</v>
      </c>
      <c r="FR241" s="61" t="s">
        <v>25</v>
      </c>
      <c r="FS241" s="43" t="s">
        <v>25</v>
      </c>
      <c r="FT241" s="61" t="s">
        <v>2696</v>
      </c>
      <c r="FU241" s="61" t="s">
        <v>2696</v>
      </c>
      <c r="FV241" s="61" t="s">
        <v>2692</v>
      </c>
      <c r="FW241" s="47" t="s">
        <v>25</v>
      </c>
      <c r="FX241" s="42" t="s">
        <v>25</v>
      </c>
      <c r="FY241" s="72" t="s">
        <v>4615</v>
      </c>
      <c r="FZ241" s="60" t="s">
        <v>2774</v>
      </c>
      <c r="GA241" s="42" t="s">
        <v>25</v>
      </c>
      <c r="GB241" s="42" t="s">
        <v>25</v>
      </c>
      <c r="GC241" s="42" t="s">
        <v>25</v>
      </c>
      <c r="GD241" s="45" t="s">
        <v>25</v>
      </c>
      <c r="GE241" s="45" t="s">
        <v>25</v>
      </c>
      <c r="GF241" s="45" t="s">
        <v>25</v>
      </c>
      <c r="GG241" s="45" t="s">
        <v>25</v>
      </c>
      <c r="GH241" s="45" t="s">
        <v>25</v>
      </c>
      <c r="GI241" s="45" t="s">
        <v>25</v>
      </c>
      <c r="GJ241" s="42" t="s">
        <v>330</v>
      </c>
      <c r="GK241" s="42" t="s">
        <v>330</v>
      </c>
      <c r="GL241" s="72" t="s">
        <v>2919</v>
      </c>
      <c r="GM241" s="42" t="s">
        <v>25</v>
      </c>
      <c r="GN241" s="42" t="s">
        <v>25</v>
      </c>
      <c r="GO241" s="42" t="s">
        <v>25</v>
      </c>
      <c r="GP241" s="42" t="s">
        <v>25</v>
      </c>
      <c r="GQ241" s="42" t="s">
        <v>25</v>
      </c>
      <c r="GR241" s="42" t="s">
        <v>233</v>
      </c>
      <c r="GS241" s="42" t="s">
        <v>233</v>
      </c>
      <c r="GT241" s="42" t="s">
        <v>2979</v>
      </c>
      <c r="GU241" s="42" t="s">
        <v>2979</v>
      </c>
      <c r="GV241" s="42" t="s">
        <v>2979</v>
      </c>
      <c r="GW241" s="42" t="s">
        <v>2979</v>
      </c>
      <c r="GX241" s="60" t="s">
        <v>3495</v>
      </c>
      <c r="GY241" s="60" t="s">
        <v>3487</v>
      </c>
      <c r="GZ241" s="60"/>
      <c r="HA241" s="45" t="s">
        <v>25</v>
      </c>
      <c r="HB241" s="45" t="s">
        <v>25</v>
      </c>
      <c r="HC241" s="61" t="s">
        <v>3026</v>
      </c>
      <c r="HD241" s="61" t="s">
        <v>3026</v>
      </c>
      <c r="HE241" s="61" t="s">
        <v>3026</v>
      </c>
      <c r="HF241" s="61" t="s">
        <v>4605</v>
      </c>
      <c r="HG241" s="60" t="s">
        <v>25</v>
      </c>
      <c r="HH241" s="60" t="s">
        <v>8343</v>
      </c>
      <c r="HI241" s="61" t="s">
        <v>3220</v>
      </c>
      <c r="HJ241" s="61" t="s">
        <v>3220</v>
      </c>
      <c r="HK241" s="45" t="s">
        <v>25</v>
      </c>
      <c r="HL241" s="43" t="s">
        <v>25</v>
      </c>
      <c r="HM241" s="61" t="s">
        <v>3260</v>
      </c>
    </row>
    <row r="242" spans="1:221" ht="27">
      <c r="A242" s="86" t="s">
        <v>435</v>
      </c>
      <c r="B242" s="86"/>
      <c r="C242" s="62" t="s">
        <v>4228</v>
      </c>
      <c r="D242" s="62" t="s">
        <v>4228</v>
      </c>
      <c r="E242" s="62" t="s">
        <v>25</v>
      </c>
      <c r="F242" s="62" t="s">
        <v>25</v>
      </c>
      <c r="G242" s="62" t="s">
        <v>25</v>
      </c>
      <c r="H242" s="62" t="s">
        <v>4228</v>
      </c>
      <c r="I242" s="62" t="s">
        <v>983</v>
      </c>
      <c r="J242" s="62"/>
      <c r="K242" s="62" t="s">
        <v>1618</v>
      </c>
      <c r="L242" s="62" t="s">
        <v>983</v>
      </c>
      <c r="M242" s="62" t="s">
        <v>4192</v>
      </c>
      <c r="N242" s="62" t="s">
        <v>983</v>
      </c>
      <c r="O242" s="62" t="s">
        <v>4192</v>
      </c>
      <c r="P242" s="63"/>
      <c r="Q242" s="63" t="s">
        <v>25</v>
      </c>
      <c r="R242" s="63"/>
      <c r="S242" s="63" t="s">
        <v>25</v>
      </c>
      <c r="T242" s="63" t="s">
        <v>25</v>
      </c>
      <c r="U242" s="62" t="s">
        <v>25</v>
      </c>
      <c r="V242" s="63" t="s">
        <v>25</v>
      </c>
      <c r="W242" s="62" t="s">
        <v>25</v>
      </c>
      <c r="X242" s="63" t="s">
        <v>4849</v>
      </c>
      <c r="Y242" s="62" t="s">
        <v>25</v>
      </c>
      <c r="Z242" s="63" t="s">
        <v>25</v>
      </c>
      <c r="AA242" s="63" t="s">
        <v>1750</v>
      </c>
      <c r="AB242" s="63" t="s">
        <v>25</v>
      </c>
      <c r="AC242" s="63" t="s">
        <v>701</v>
      </c>
      <c r="AD242" s="63" t="s">
        <v>701</v>
      </c>
      <c r="AE242" s="63" t="s">
        <v>701</v>
      </c>
      <c r="AF242" s="63" t="s">
        <v>25</v>
      </c>
      <c r="AG242" s="63" t="s">
        <v>551</v>
      </c>
      <c r="AH242" s="63" t="s">
        <v>551</v>
      </c>
      <c r="AI242" s="200" t="s">
        <v>4590</v>
      </c>
      <c r="AJ242" s="200" t="s">
        <v>25</v>
      </c>
      <c r="AK242" s="63" t="s">
        <v>25</v>
      </c>
      <c r="AL242" s="62" t="s">
        <v>25</v>
      </c>
      <c r="AM242" s="63"/>
      <c r="AN242" s="200"/>
      <c r="AO242" s="63" t="s">
        <v>6300</v>
      </c>
      <c r="AP242" s="63"/>
      <c r="AQ242" s="63" t="s">
        <v>25</v>
      </c>
      <c r="AR242" s="63" t="s">
        <v>25</v>
      </c>
      <c r="AS242" s="63"/>
      <c r="AT242" s="63"/>
      <c r="AU242" s="63" t="s">
        <v>25</v>
      </c>
      <c r="AV242" s="63" t="s">
        <v>25</v>
      </c>
      <c r="AW242" s="63" t="s">
        <v>6300</v>
      </c>
      <c r="AX242" s="63" t="s">
        <v>6300</v>
      </c>
      <c r="AY242" s="63" t="s">
        <v>25</v>
      </c>
      <c r="AZ242" s="63" t="s">
        <v>25</v>
      </c>
      <c r="BA242" s="63" t="s">
        <v>25</v>
      </c>
      <c r="BB242" s="63" t="s">
        <v>25</v>
      </c>
      <c r="BC242" s="63" t="s">
        <v>25</v>
      </c>
      <c r="BD242" s="63" t="s">
        <v>25</v>
      </c>
      <c r="BE242" s="62"/>
      <c r="BF242" s="62" t="s">
        <v>25</v>
      </c>
      <c r="BG242" s="63" t="s">
        <v>7188</v>
      </c>
      <c r="BH242" s="62"/>
      <c r="BI242" s="62" t="s">
        <v>25</v>
      </c>
      <c r="BJ242" s="62" t="s">
        <v>25</v>
      </c>
      <c r="BK242" s="62" t="s">
        <v>25</v>
      </c>
      <c r="BL242" s="62" t="s">
        <v>25</v>
      </c>
      <c r="BM242" s="63" t="s">
        <v>7188</v>
      </c>
      <c r="BN242" s="62"/>
      <c r="BO242" s="63" t="s">
        <v>7188</v>
      </c>
      <c r="BP242" s="62" t="s">
        <v>25</v>
      </c>
      <c r="BQ242" s="62" t="s">
        <v>25</v>
      </c>
      <c r="BR242" s="62" t="s">
        <v>25</v>
      </c>
      <c r="BS242" s="62" t="s">
        <v>25</v>
      </c>
      <c r="BT242" s="62" t="s">
        <v>25</v>
      </c>
      <c r="BU242" s="62" t="s">
        <v>25</v>
      </c>
      <c r="BV242" s="62" t="s">
        <v>25</v>
      </c>
      <c r="BW242" s="62" t="s">
        <v>25</v>
      </c>
      <c r="BX242" s="63" t="s">
        <v>6707</v>
      </c>
      <c r="BY242" s="63" t="s">
        <v>4109</v>
      </c>
      <c r="BZ242" s="63" t="s">
        <v>4109</v>
      </c>
      <c r="CA242" s="63" t="s">
        <v>6707</v>
      </c>
      <c r="CB242" s="63" t="s">
        <v>4098</v>
      </c>
      <c r="CC242" s="63" t="s">
        <v>6707</v>
      </c>
      <c r="CD242" s="63" t="s">
        <v>4094</v>
      </c>
      <c r="CE242" s="62"/>
      <c r="CF242" s="64" t="s">
        <v>5125</v>
      </c>
      <c r="CG242" s="64" t="s">
        <v>5125</v>
      </c>
      <c r="CH242" s="64"/>
      <c r="CI242" s="64"/>
      <c r="CJ242" s="64"/>
      <c r="CK242" s="64" t="s">
        <v>5014</v>
      </c>
      <c r="CL242" s="64"/>
      <c r="CM242" s="64" t="s">
        <v>5014</v>
      </c>
      <c r="CN242" s="63" t="s">
        <v>983</v>
      </c>
      <c r="CO242" s="63" t="s">
        <v>983</v>
      </c>
      <c r="CP242" s="64" t="s">
        <v>1579</v>
      </c>
      <c r="CQ242" s="64" t="s">
        <v>25</v>
      </c>
      <c r="CR242" s="64" t="s">
        <v>25</v>
      </c>
      <c r="CS242" s="64"/>
      <c r="CT242" s="64" t="s">
        <v>25</v>
      </c>
      <c r="CU242" s="64" t="s">
        <v>25</v>
      </c>
      <c r="CV242" s="64" t="s">
        <v>25</v>
      </c>
      <c r="CW242" s="65"/>
      <c r="CX242" s="64" t="s">
        <v>25</v>
      </c>
      <c r="CY242" s="64" t="s">
        <v>25</v>
      </c>
      <c r="CZ242" s="64" t="s">
        <v>25</v>
      </c>
      <c r="DA242" s="62" t="s">
        <v>25</v>
      </c>
      <c r="DB242" s="62"/>
      <c r="DC242" s="62" t="s">
        <v>25</v>
      </c>
      <c r="DD242" s="62"/>
      <c r="DE242" s="62" t="s">
        <v>25</v>
      </c>
      <c r="DF242" s="62" t="s">
        <v>25</v>
      </c>
      <c r="DG242" s="62" t="s">
        <v>25</v>
      </c>
      <c r="DH242" s="62" t="s">
        <v>1480</v>
      </c>
      <c r="DI242" s="62" t="s">
        <v>1717</v>
      </c>
      <c r="DJ242" s="66" t="s">
        <v>1855</v>
      </c>
      <c r="DK242" s="66" t="s">
        <v>1838</v>
      </c>
      <c r="DL242" s="62" t="s">
        <v>25</v>
      </c>
      <c r="DM242" s="62" t="s">
        <v>2206</v>
      </c>
      <c r="DN242" s="62" t="s">
        <v>3564</v>
      </c>
      <c r="DO242" s="66" t="s">
        <v>3799</v>
      </c>
      <c r="DP242" s="66" t="s">
        <v>3799</v>
      </c>
      <c r="DQ242" s="62" t="s">
        <v>25</v>
      </c>
      <c r="DR242" s="62"/>
      <c r="DS242" s="62"/>
      <c r="DT242" s="62"/>
      <c r="DU242" s="62"/>
      <c r="DV242" s="62" t="s">
        <v>25</v>
      </c>
      <c r="DW242" s="62" t="s">
        <v>25</v>
      </c>
      <c r="DX242" s="62" t="s">
        <v>25</v>
      </c>
      <c r="DY242" s="62" t="s">
        <v>25</v>
      </c>
      <c r="DZ242" s="62" t="s">
        <v>25</v>
      </c>
      <c r="EA242" s="62" t="s">
        <v>25</v>
      </c>
      <c r="EB242" s="62" t="s">
        <v>25</v>
      </c>
      <c r="EC242" s="62" t="s">
        <v>25</v>
      </c>
      <c r="ED242" s="62" t="s">
        <v>25</v>
      </c>
      <c r="EE242" s="62" t="s">
        <v>25</v>
      </c>
      <c r="EF242" s="62" t="s">
        <v>25</v>
      </c>
      <c r="EG242" s="62" t="s">
        <v>25</v>
      </c>
      <c r="EH242" s="66"/>
      <c r="EI242" s="66"/>
      <c r="EJ242" s="66"/>
      <c r="EK242" s="66"/>
      <c r="EL242" s="66"/>
      <c r="EM242" s="66"/>
      <c r="EN242" s="66"/>
      <c r="EO242" s="66"/>
      <c r="EP242" s="66" t="s">
        <v>25</v>
      </c>
      <c r="EQ242" s="66" t="s">
        <v>2266</v>
      </c>
      <c r="ER242" s="66" t="s">
        <v>25</v>
      </c>
      <c r="ES242" s="66" t="s">
        <v>2266</v>
      </c>
      <c r="ET242" s="66" t="s">
        <v>2266</v>
      </c>
      <c r="EU242" s="66" t="s">
        <v>2266</v>
      </c>
      <c r="EV242" s="66" t="s">
        <v>25</v>
      </c>
      <c r="EW242" s="66" t="s">
        <v>25</v>
      </c>
      <c r="EX242" s="66" t="s">
        <v>25</v>
      </c>
      <c r="EY242" s="66" t="s">
        <v>25</v>
      </c>
      <c r="EZ242" s="62" t="s">
        <v>25</v>
      </c>
      <c r="FA242" s="62" t="s">
        <v>25</v>
      </c>
      <c r="FB242" s="62" t="s">
        <v>25</v>
      </c>
      <c r="FC242" s="62" t="s">
        <v>25</v>
      </c>
      <c r="FD242" s="66" t="s">
        <v>2450</v>
      </c>
      <c r="FE242" s="66" t="s">
        <v>2450</v>
      </c>
      <c r="FF242" s="66" t="s">
        <v>4472</v>
      </c>
      <c r="FG242" s="63" t="s">
        <v>25</v>
      </c>
      <c r="FH242" s="62" t="s">
        <v>25</v>
      </c>
      <c r="FI242" s="63" t="s">
        <v>25</v>
      </c>
      <c r="FJ242" s="62"/>
      <c r="FK242" s="62" t="s">
        <v>2541</v>
      </c>
      <c r="FL242" s="63"/>
      <c r="FM242" s="63" t="s">
        <v>1130</v>
      </c>
      <c r="FN242" s="63" t="s">
        <v>1130</v>
      </c>
      <c r="FO242" s="63" t="s">
        <v>25</v>
      </c>
      <c r="FP242" s="63" t="s">
        <v>25</v>
      </c>
      <c r="FQ242" s="63" t="s">
        <v>25</v>
      </c>
      <c r="FR242" s="63" t="s">
        <v>25</v>
      </c>
      <c r="FS242" s="63" t="s">
        <v>25</v>
      </c>
      <c r="FT242" s="63" t="s">
        <v>2693</v>
      </c>
      <c r="FU242" s="63" t="s">
        <v>2694</v>
      </c>
      <c r="FV242" s="63" t="s">
        <v>2695</v>
      </c>
      <c r="FW242" s="62"/>
      <c r="FX242" s="66" t="s">
        <v>25</v>
      </c>
      <c r="FY242" s="66" t="s">
        <v>4514</v>
      </c>
      <c r="FZ242" s="62" t="s">
        <v>2711</v>
      </c>
      <c r="GA242" s="62" t="s">
        <v>25</v>
      </c>
      <c r="GB242" s="62" t="s">
        <v>25</v>
      </c>
      <c r="GC242" s="62" t="s">
        <v>25</v>
      </c>
      <c r="GD242" s="62" t="s">
        <v>25</v>
      </c>
      <c r="GE242" s="62" t="s">
        <v>25</v>
      </c>
      <c r="GF242" s="62" t="s">
        <v>25</v>
      </c>
      <c r="GG242" s="62" t="s">
        <v>25</v>
      </c>
      <c r="GH242" s="62" t="s">
        <v>25</v>
      </c>
      <c r="GI242" s="62" t="s">
        <v>25</v>
      </c>
      <c r="GJ242" s="62"/>
      <c r="GK242" s="62"/>
      <c r="GL242" s="62" t="s">
        <v>2920</v>
      </c>
      <c r="GM242" s="62" t="s">
        <v>25</v>
      </c>
      <c r="GN242" s="62" t="s">
        <v>25</v>
      </c>
      <c r="GO242" s="62"/>
      <c r="GP242" s="62" t="s">
        <v>25</v>
      </c>
      <c r="GQ242" s="62" t="s">
        <v>25</v>
      </c>
      <c r="GR242" s="62"/>
      <c r="GS242" s="62"/>
      <c r="GT242" s="62" t="s">
        <v>2980</v>
      </c>
      <c r="GU242" s="62" t="s">
        <v>2980</v>
      </c>
      <c r="GV242" s="62" t="s">
        <v>2980</v>
      </c>
      <c r="GW242" s="62" t="s">
        <v>2980</v>
      </c>
      <c r="GX242" s="62" t="s">
        <v>3482</v>
      </c>
      <c r="GY242" s="62" t="s">
        <v>3488</v>
      </c>
      <c r="GZ242" s="62"/>
      <c r="HA242" s="67"/>
      <c r="HB242" s="67"/>
      <c r="HC242" s="62" t="s">
        <v>1130</v>
      </c>
      <c r="HD242" s="62" t="s">
        <v>1130</v>
      </c>
      <c r="HE242" s="62" t="s">
        <v>1130</v>
      </c>
      <c r="HF242" s="62" t="s">
        <v>1130</v>
      </c>
      <c r="HG242" s="62" t="s">
        <v>25</v>
      </c>
      <c r="HH242" s="62" t="s">
        <v>983</v>
      </c>
      <c r="HI242" s="62" t="s">
        <v>3228</v>
      </c>
      <c r="HJ242" s="62" t="s">
        <v>3217</v>
      </c>
      <c r="HK242" s="62" t="s">
        <v>25</v>
      </c>
      <c r="HL242" s="62" t="s">
        <v>25</v>
      </c>
      <c r="HM242" s="62" t="s">
        <v>3302</v>
      </c>
    </row>
    <row r="243" spans="1:221" s="30" customFormat="1" ht="22.5" customHeight="1">
      <c r="A243" s="25"/>
      <c r="B243" s="25"/>
      <c r="C243" s="25"/>
      <c r="D243" s="25"/>
      <c r="E243" s="25"/>
      <c r="F243" s="25"/>
      <c r="G243" s="25"/>
      <c r="H243" s="25"/>
      <c r="I243" s="25"/>
      <c r="J243" s="25"/>
      <c r="K243" s="4"/>
      <c r="L243" s="25"/>
      <c r="M243" s="25"/>
      <c r="N243" s="25"/>
      <c r="O243" s="25"/>
      <c r="P243" s="25"/>
      <c r="Q243" s="4"/>
      <c r="R243" s="25"/>
      <c r="S243" s="4"/>
      <c r="T243" s="25"/>
      <c r="U243" s="25"/>
      <c r="V243" s="25"/>
      <c r="W243" s="25"/>
      <c r="X243" s="25"/>
      <c r="Y243" s="25"/>
      <c r="Z243" s="25"/>
      <c r="AA243" s="25"/>
      <c r="AB243" s="25"/>
      <c r="AC243" s="4"/>
      <c r="AD243" s="4"/>
      <c r="AE243" s="4"/>
      <c r="AF243" s="4"/>
      <c r="AG243" s="4"/>
      <c r="AH243" s="4"/>
      <c r="AI243" s="183"/>
      <c r="AJ243" s="183"/>
      <c r="AK243" s="25"/>
      <c r="AL243" s="25"/>
      <c r="AM243" s="25"/>
      <c r="AN243" s="183"/>
      <c r="AO243" s="25"/>
      <c r="AP243" s="25"/>
      <c r="AQ243" s="25"/>
      <c r="AR243" s="25"/>
      <c r="AS243" s="25"/>
      <c r="AT243" s="25"/>
      <c r="AU243" s="25"/>
      <c r="AV243" s="25"/>
      <c r="AW243" s="25"/>
      <c r="AX243" s="25"/>
      <c r="AY243" s="4"/>
      <c r="AZ243" s="4"/>
      <c r="BA243" s="4"/>
      <c r="BB243" s="4"/>
      <c r="BC243" s="4"/>
      <c r="BD243" s="4"/>
      <c r="BE243" s="25"/>
      <c r="BF243" s="4"/>
      <c r="BG243" s="25"/>
      <c r="BH243" s="25"/>
      <c r="BI243" s="4"/>
      <c r="BJ243" s="4"/>
      <c r="BK243" s="4"/>
      <c r="BL243" s="25"/>
      <c r="BM243" s="25"/>
      <c r="BN243" s="25"/>
      <c r="BO243" s="25"/>
      <c r="BP243" s="4"/>
      <c r="BQ243" s="4"/>
      <c r="BR243" s="4"/>
      <c r="BS243" s="25"/>
      <c r="BT243" s="4"/>
      <c r="BU243" s="4"/>
      <c r="BV243" s="4"/>
      <c r="BW243" s="25"/>
      <c r="BX243" s="25"/>
      <c r="BY243" s="25"/>
      <c r="BZ243" s="4"/>
      <c r="CA243" s="25"/>
      <c r="CB243" s="4"/>
      <c r="CC243" s="25"/>
      <c r="CD243" s="4"/>
      <c r="CE243" s="25"/>
      <c r="CF243" s="70"/>
      <c r="CG243" s="70"/>
      <c r="CH243" s="25"/>
      <c r="CI243" s="25"/>
      <c r="CJ243" s="25"/>
      <c r="CK243" s="25"/>
      <c r="CL243" s="25"/>
      <c r="CM243" s="25"/>
      <c r="CN243" s="25"/>
      <c r="CO243" s="25"/>
      <c r="CP243" s="24"/>
      <c r="CQ243" s="24"/>
      <c r="CR243" s="25"/>
      <c r="CS243" s="25"/>
      <c r="CT243" s="24"/>
      <c r="CU243" s="24"/>
      <c r="CV243" s="25"/>
      <c r="CW243" s="25"/>
      <c r="CX243" s="70"/>
      <c r="CY243" s="70"/>
      <c r="CZ243" s="25"/>
      <c r="DA243" s="25"/>
      <c r="DB243" s="25"/>
      <c r="DC243" s="4"/>
      <c r="DD243" s="25"/>
      <c r="DE243" s="4"/>
      <c r="DF243" s="25"/>
      <c r="DG243" s="4"/>
      <c r="DH243" s="25"/>
      <c r="DI243" s="25"/>
      <c r="DJ243" s="25"/>
      <c r="DK243" s="25"/>
      <c r="DL243" s="4"/>
      <c r="DM243" s="4"/>
      <c r="DN243" s="25"/>
      <c r="DO243" s="25"/>
      <c r="DP243" s="25"/>
      <c r="DQ243" s="25"/>
      <c r="DR243" s="25"/>
      <c r="DS243" s="25"/>
      <c r="DT243" s="25"/>
      <c r="DU243" s="25"/>
      <c r="DV243" s="4"/>
      <c r="DW243" s="4"/>
      <c r="DX243" s="4"/>
      <c r="DY243" s="4"/>
      <c r="DZ243" s="4"/>
      <c r="EA243" s="4"/>
      <c r="EB243" s="4"/>
      <c r="EC243" s="4"/>
      <c r="ED243" s="25"/>
      <c r="EE243" s="25"/>
      <c r="EF243" s="25"/>
      <c r="EG243" s="25"/>
      <c r="EH243" s="25"/>
      <c r="EI243" s="25"/>
      <c r="EJ243" s="25"/>
      <c r="EK243" s="25"/>
      <c r="EL243" s="25"/>
      <c r="EM243" s="25"/>
      <c r="EN243" s="25"/>
      <c r="EO243" s="25"/>
      <c r="EP243" s="25"/>
      <c r="EQ243" s="4"/>
      <c r="ER243" s="25"/>
      <c r="ES243" s="4"/>
      <c r="ET243" s="4"/>
      <c r="EU243" s="4"/>
      <c r="EV243" s="25"/>
      <c r="EW243" s="25"/>
      <c r="EX243" s="25"/>
      <c r="EY243" s="25"/>
      <c r="EZ243" s="4"/>
      <c r="FA243" s="4"/>
      <c r="FB243" s="25"/>
      <c r="FC243" s="25"/>
      <c r="FD243" s="4"/>
      <c r="FE243" s="4"/>
      <c r="FF243" s="25"/>
      <c r="FG243" s="25"/>
      <c r="FH243" s="4"/>
      <c r="FI243" s="25"/>
      <c r="FJ243" s="25"/>
      <c r="FK243" s="25"/>
      <c r="FM243" s="25"/>
      <c r="FN243" s="25"/>
      <c r="FO243" s="25"/>
      <c r="FP243" s="25"/>
      <c r="FQ243" s="25"/>
      <c r="FR243" s="25"/>
      <c r="FS243" s="4"/>
      <c r="FT243" s="25"/>
      <c r="FU243" s="25"/>
      <c r="FV243" s="25"/>
      <c r="FW243" s="25"/>
      <c r="FX243" s="25"/>
      <c r="FY243" s="25"/>
      <c r="FZ243" s="25"/>
      <c r="GA243" s="25"/>
      <c r="GB243" s="25"/>
      <c r="GC243" s="25"/>
      <c r="GD243" s="4"/>
      <c r="GE243" s="4"/>
      <c r="GF243" s="4"/>
      <c r="GG243" s="4"/>
      <c r="GH243" s="25"/>
      <c r="GI243" s="25"/>
      <c r="GJ243" s="25"/>
      <c r="GK243" s="25"/>
      <c r="GL243" s="25"/>
      <c r="GM243" s="25"/>
      <c r="GN243" s="25"/>
      <c r="GO243" s="25"/>
      <c r="GP243" s="25"/>
      <c r="GQ243" s="25"/>
      <c r="GR243" s="25"/>
      <c r="GS243" s="25"/>
      <c r="GT243" s="4"/>
      <c r="GU243" s="4"/>
      <c r="GV243" s="25"/>
      <c r="GW243" s="25"/>
      <c r="GX243" s="25"/>
      <c r="GY243" s="25"/>
      <c r="GZ243" s="25"/>
      <c r="HA243" s="25"/>
      <c r="HB243" s="25"/>
      <c r="HC243" s="4"/>
      <c r="HD243" s="4"/>
      <c r="HE243" s="25"/>
      <c r="HF243" s="25"/>
      <c r="HG243" s="25"/>
      <c r="HH243" s="25"/>
      <c r="HI243" s="25"/>
      <c r="HJ243" s="25"/>
      <c r="HK243" s="25"/>
      <c r="HL243" s="25"/>
      <c r="HM243" s="4"/>
    </row>
    <row r="244" spans="1:221" s="184" customFormat="1" ht="22.5" customHeight="1">
      <c r="A244" s="83" t="s">
        <v>166</v>
      </c>
      <c r="B244" s="83"/>
      <c r="C244" s="203" t="str">
        <f t="shared" ref="C244:AE244" si="77">C1</f>
        <v>ADCURI Basis-Schutz
(2015)</v>
      </c>
      <c r="D244" s="203" t="str">
        <f t="shared" si="77"/>
        <v>ADCURI Top-Schutz
(2015)</v>
      </c>
      <c r="E244" s="106" t="str">
        <f>E1</f>
        <v>ADCURI Basis-Schutz
(Stand 10-2016)</v>
      </c>
      <c r="F244" s="106" t="str">
        <f>F1</f>
        <v>ADCURI Premium-Schutz
(Stand 10-2016)</v>
      </c>
      <c r="G244" s="106" t="str">
        <f>G1</f>
        <v>ADCURI Top-Schutz
(Stand 10-2016)</v>
      </c>
      <c r="H244" s="203" t="str">
        <f t="shared" si="77"/>
        <v>ADCURI Top-Schutz
(2015)</v>
      </c>
      <c r="I244" s="106" t="str">
        <f>I1</f>
        <v>Allianz
(Stand 2015-10)</v>
      </c>
      <c r="J244" s="106" t="str">
        <f t="shared" si="77"/>
        <v>Allianz Optimal
(Stand 07-2009)</v>
      </c>
      <c r="K244" s="106" t="str">
        <f t="shared" si="77"/>
        <v>Allianz Familie SicherheitPlus
(Stand 05-2012)</v>
      </c>
      <c r="L244" s="106" t="str">
        <f>L1</f>
        <v>Allianz SicherheitBest
(Stand 2015-10)</v>
      </c>
      <c r="M244" s="80" t="str">
        <f t="shared" si="77"/>
        <v>Allianz Familie SicherheitBest
2013-05</v>
      </c>
      <c r="N244" s="106" t="str">
        <f>N1</f>
        <v>Allianz SicherheitPlus
(Stand 2015-10)</v>
      </c>
      <c r="O244" s="80" t="str">
        <f t="shared" si="77"/>
        <v>Allianz Familie SicherheitPlus
2013-05</v>
      </c>
      <c r="P244" s="106" t="str">
        <f t="shared" si="77"/>
        <v>Alte Leipziger XL-Schutz
(Stand 01-2010)</v>
      </c>
      <c r="Q244" s="106" t="str">
        <f t="shared" si="77"/>
        <v>Alte Leipziger XL-Schutz
(Stand 01-2011)</v>
      </c>
      <c r="R244" s="106" t="str">
        <f t="shared" si="77"/>
        <v>Alte Leipziger XXL-Schutz
(Stand 01-2010)</v>
      </c>
      <c r="S244" s="106" t="str">
        <f t="shared" si="77"/>
        <v>Alte Leipziger XXL-Schutz
(Stand 01-2011)</v>
      </c>
      <c r="T244" s="203" t="str">
        <f t="shared" si="77"/>
        <v>Alte Leipziger compact
2015-07</v>
      </c>
      <c r="U244" s="106" t="str">
        <f>U1</f>
        <v>Alte Leipziger compact
(Stand 2016-10)</v>
      </c>
      <c r="V244" s="203" t="str">
        <f t="shared" si="77"/>
        <v>Alte Leipziger classic
2015-07</v>
      </c>
      <c r="W244" s="106" t="str">
        <f>W1</f>
        <v>Alte Leipziger classic
(Stand 2016-10)</v>
      </c>
      <c r="X244" s="203" t="str">
        <f t="shared" si="77"/>
        <v>Alte Leipziger comfort
2015-07</v>
      </c>
      <c r="Y244" s="106" t="str">
        <f>Y1</f>
        <v>Alte Leipziger comfort
(Stand 2016-10)</v>
      </c>
      <c r="Z244" s="106" t="str">
        <f t="shared" si="77"/>
        <v>Ammerländer Economic</v>
      </c>
      <c r="AA244" s="106" t="str">
        <f t="shared" si="77"/>
        <v>Ammerländer Excellent</v>
      </c>
      <c r="AB244" s="106" t="str">
        <f t="shared" si="77"/>
        <v>Ammerländer Exclusiv</v>
      </c>
      <c r="AC244" s="23" t="str">
        <f t="shared" si="77"/>
        <v>ARAG Basis</v>
      </c>
      <c r="AD244" s="23" t="str">
        <f t="shared" si="77"/>
        <v>ARAG Komfort</v>
      </c>
      <c r="AE244" s="23" t="str">
        <f t="shared" si="77"/>
        <v>ARAG Premium</v>
      </c>
      <c r="AF244" s="23" t="s">
        <v>626</v>
      </c>
      <c r="AG244" s="23" t="s">
        <v>171</v>
      </c>
      <c r="AH244" s="23" t="s">
        <v>172</v>
      </c>
      <c r="AI244" s="100" t="s">
        <v>5309</v>
      </c>
      <c r="AJ244" s="80" t="str">
        <f>AJ1</f>
        <v>Baden Badener TOP
(Stand 01-2018)</v>
      </c>
      <c r="AK244" s="106" t="str">
        <f>AK1</f>
        <v>Baden Badener TOP
(Stand 12-2013)</v>
      </c>
      <c r="AL244" s="106" t="str">
        <f>AL1</f>
        <v>Barmenia Premium
(Stand 10-2016)</v>
      </c>
      <c r="AM244" s="198" t="s">
        <v>5224</v>
      </c>
      <c r="AN244" s="203" t="str">
        <f>AN1</f>
        <v>Basler Ambiente Top
2016-01</v>
      </c>
      <c r="AO244" s="179" t="str">
        <f>AO1</f>
        <v>BGV Exklusiv 
(Stand 02-218)</v>
      </c>
      <c r="AP244" s="198" t="s">
        <v>5859</v>
      </c>
      <c r="AQ244" s="179" t="str">
        <f>AQ1</f>
        <v>Concordia sorglos
(Stand 10-2014)</v>
      </c>
      <c r="AR244" s="179" t="str">
        <f t="shared" ref="AR244" si="78">AR1</f>
        <v>Concordia Sorglos
(Stand 10-2017)</v>
      </c>
      <c r="AS244" s="198"/>
      <c r="AT244" s="198"/>
      <c r="AU244" s="203" t="str">
        <f t="shared" ref="AU244:CG244" si="79">AU1</f>
        <v>CosmosDirekt Basis</v>
      </c>
      <c r="AV244" s="203" t="str">
        <f t="shared" si="79"/>
        <v>CosmosDirekt Comfort</v>
      </c>
      <c r="AW244" s="106" t="str">
        <f>AW1</f>
        <v>Debeka Comfort (alt)</v>
      </c>
      <c r="AX244" s="106" t="str">
        <f>AX1</f>
        <v>Debeka Comfort Plus (alt)</v>
      </c>
      <c r="AY244" s="106" t="str">
        <f t="shared" si="79"/>
        <v>Debeka Basis
(Stand 07-2010)</v>
      </c>
      <c r="AZ244" s="106" t="str">
        <f t="shared" si="79"/>
        <v>Debeka Standard
(Stand 07-2010)</v>
      </c>
      <c r="BA244" s="106" t="str">
        <f t="shared" si="79"/>
        <v>Debeka Top
(Stand 07-2010)</v>
      </c>
      <c r="BB244" s="23" t="str">
        <f t="shared" si="79"/>
        <v>Debeka Basis</v>
      </c>
      <c r="BC244" s="23" t="str">
        <f t="shared" si="79"/>
        <v>Debeka Standard</v>
      </c>
      <c r="BD244" s="23" t="str">
        <f t="shared" si="79"/>
        <v>Debeka Top</v>
      </c>
      <c r="BE244" s="106" t="str">
        <f t="shared" si="79"/>
        <v>degenia basic
(Stand 03-2010)</v>
      </c>
      <c r="BF244" s="106" t="str">
        <f t="shared" si="79"/>
        <v>degenia basic
(Stand 05-2011)</v>
      </c>
      <c r="BG244" s="106" t="str">
        <f>BG1</f>
        <v>degenia classic
(Stand 10-2017)</v>
      </c>
      <c r="BH244" s="106" t="str">
        <f t="shared" si="79"/>
        <v>degenia classic
(Stand 03-2010)</v>
      </c>
      <c r="BI244" s="106" t="str">
        <f t="shared" si="79"/>
        <v>degenia classic
(Stand 05-2011)</v>
      </c>
      <c r="BJ244" s="106" t="str">
        <f t="shared" si="79"/>
        <v>degenia classic
(Stand 05-2011)</v>
      </c>
      <c r="BK244" s="106" t="str">
        <f t="shared" si="79"/>
        <v>degenia classic
(Stand 12-2013)</v>
      </c>
      <c r="BL244" s="106" t="str">
        <f t="shared" si="79"/>
        <v>degenia classic
(Stand 07-2015)</v>
      </c>
      <c r="BM244" s="106" t="str">
        <f>BM1</f>
        <v>degenia optimum
(Stand 10-2017)</v>
      </c>
      <c r="BN244" s="106" t="str">
        <f t="shared" si="79"/>
        <v>degenia premium
(Stand 03-2010)</v>
      </c>
      <c r="BO244" s="106" t="str">
        <f>BO1</f>
        <v>degenia premium
(Stand 10-2017)</v>
      </c>
      <c r="BP244" s="106" t="str">
        <f t="shared" si="79"/>
        <v>degenia premium
(Stand 05-2011)</v>
      </c>
      <c r="BQ244" s="106" t="str">
        <f t="shared" si="79"/>
        <v>degenia premium
(Stand 05-2011)</v>
      </c>
      <c r="BR244" s="106" t="str">
        <f t="shared" si="79"/>
        <v>degenia premium
(Stand 12-2013)</v>
      </c>
      <c r="BS244" s="106" t="str">
        <f t="shared" si="79"/>
        <v>degenia premium
(Stand 07-2015)</v>
      </c>
      <c r="BT244" s="106" t="str">
        <f t="shared" si="79"/>
        <v>degenia optimum
(Stand 05-2011)</v>
      </c>
      <c r="BU244" s="106" t="str">
        <f t="shared" si="79"/>
        <v>degenia optimum
(Stand 05-2011)</v>
      </c>
      <c r="BV244" s="106" t="str">
        <f t="shared" si="79"/>
        <v>degenia optimum
(Stand 12-2013)</v>
      </c>
      <c r="BW244" s="106" t="str">
        <f t="shared" si="79"/>
        <v>degenia optimum
(Stand 07-2015)</v>
      </c>
      <c r="BX244" s="106" t="str">
        <f>BX1</f>
        <v>Die Bayerische Komfort
(Stand 04-2017)</v>
      </c>
      <c r="BY244" s="106" t="str">
        <f t="shared" si="79"/>
        <v>Die Bayerische Komfort
(Stand 2015-05)</v>
      </c>
      <c r="BZ244" s="23" t="str">
        <f t="shared" si="79"/>
        <v>Die Bayerische Komfort
(Stand 01-2015)</v>
      </c>
      <c r="CA244" s="106" t="str">
        <f>CA1</f>
        <v>Die Bayerische Prestige
(Stand 04-2017)</v>
      </c>
      <c r="CB244" s="23" t="str">
        <f t="shared" si="79"/>
        <v>Die Bayerische Prestige
(Stan 01-2015)</v>
      </c>
      <c r="CC244" s="106" t="str">
        <f>CC1</f>
        <v>Die Bayerische Smart
(Stand 04-2017)</v>
      </c>
      <c r="CD244" s="23" t="str">
        <f t="shared" si="79"/>
        <v>Die Bayerische Smart
(Stand 01-2015)</v>
      </c>
      <c r="CE244" s="106" t="str">
        <f t="shared" si="79"/>
        <v>Die Hanauer24 Sorglos
(Stand 02-2009)</v>
      </c>
      <c r="CF244" s="23" t="str">
        <f t="shared" si="79"/>
        <v>Domcura MAGNUM</v>
      </c>
      <c r="CG244" s="23" t="str">
        <f t="shared" si="79"/>
        <v>Domcura MAXIMUM</v>
      </c>
      <c r="CH244" s="106" t="str">
        <f t="shared" ref="CH244:DS244" si="80">CH1</f>
        <v>Domcura Komfort
(Stand 08-2009)</v>
      </c>
      <c r="CI244" s="106" t="str">
        <f t="shared" si="80"/>
        <v>Domcura Top
(Stand 08-2009)</v>
      </c>
      <c r="CJ244" s="106" t="str">
        <f t="shared" si="80"/>
        <v>ERGO Familie
(Stand 10-2010)</v>
      </c>
      <c r="CK244" s="106" t="str">
        <f>CK1</f>
        <v>Domcura Komfort
(Stand 10-2014)</v>
      </c>
      <c r="CL244" s="106" t="str">
        <f>CL1</f>
        <v>Domcura Standard
(Stand 10-2014)</v>
      </c>
      <c r="CM244" s="106" t="str">
        <f>CM1</f>
        <v>Domcura Top
(Stand 10-2014)</v>
      </c>
      <c r="CN244" s="106" t="str">
        <f>CN1</f>
        <v>ERGO
(Stand 2017-09)</v>
      </c>
      <c r="CO244" s="106" t="str">
        <f>CO1</f>
        <v>ERGO Premium
(Stand 2017-09)</v>
      </c>
      <c r="CP244" s="106" t="str">
        <f t="shared" si="80"/>
        <v>Ergo Privatschutz spezial (Familie) (Stand 12-2011)</v>
      </c>
      <c r="CQ244" s="106" t="str">
        <f t="shared" si="80"/>
        <v>Ergo Privatschutz spezial (Familie) (Stand 01-2013)</v>
      </c>
      <c r="CR244" s="106" t="str">
        <f>CR1</f>
        <v>Ergo Privatschutz spezial
(Stand 2015-06)</v>
      </c>
      <c r="CS244" s="106" t="str">
        <f t="shared" si="80"/>
        <v>Generali Basis
(Stand 10-2010)</v>
      </c>
      <c r="CT244" s="106" t="str">
        <f>CT1</f>
        <v>Generali Basis
(Stand 04-2012)</v>
      </c>
      <c r="CU244" s="106" t="str">
        <f>CU1</f>
        <v>Generali Basis
(Stand 10-2012)</v>
      </c>
      <c r="CV244" s="106" t="str">
        <f>CV1</f>
        <v>Generali Basis
(Stand 2013-07)</v>
      </c>
      <c r="CW244" s="106" t="str">
        <f t="shared" si="80"/>
        <v>Generali KomfortPlus
(Stand 10-2010)</v>
      </c>
      <c r="CX244" s="106" t="str">
        <f t="shared" si="80"/>
        <v>Generali KomfortPlus
(Stand 04-2012)</v>
      </c>
      <c r="CY244" s="106" t="str">
        <f t="shared" si="80"/>
        <v>Generali KomfortPlus
(Stand 10-2012)</v>
      </c>
      <c r="CZ244" s="106" t="str">
        <f>CZ1</f>
        <v>Generali KomfortPlus
(Stand 2013-07)</v>
      </c>
      <c r="DA244" s="106" t="str">
        <f>DA1</f>
        <v>Gothaer Basis
(Stand 2016-01)</v>
      </c>
      <c r="DB244" s="106" t="str">
        <f t="shared" si="80"/>
        <v>Gothaer
(Stand 07-2010)</v>
      </c>
      <c r="DC244" s="106" t="str">
        <f>DC1</f>
        <v>Gothaer
(Stand 02-2013)</v>
      </c>
      <c r="DD244" s="106" t="str">
        <f t="shared" si="80"/>
        <v>Gothaer Top
(Stand 07-2010)</v>
      </c>
      <c r="DE244" s="106" t="str">
        <f t="shared" si="80"/>
        <v>Gothaer Top
(Stand 02-2013)</v>
      </c>
      <c r="DF244" s="106" t="str">
        <f>DF1</f>
        <v>Gothaer Top
(Stand 2016-01)</v>
      </c>
      <c r="DG244" s="106" t="str">
        <f t="shared" si="80"/>
        <v>Gothaer Top Plus
(Stand 02-2013)</v>
      </c>
      <c r="DH244" s="106" t="str">
        <f>DH1</f>
        <v>Gothaer Plus
(Stand 2016-01)</v>
      </c>
      <c r="DI244" s="106" t="str">
        <f t="shared" si="80"/>
        <v>Grundeigentümer (Makler)
Pro Domo Basis</v>
      </c>
      <c r="DJ244" s="106" t="str">
        <f t="shared" si="80"/>
        <v>Grundeigentümer (Makler)
Pro Domo Kompakt</v>
      </c>
      <c r="DK244" s="106" t="str">
        <f t="shared" si="80"/>
        <v>Grundeigentümer (Makler)
Pro Domo Premium</v>
      </c>
      <c r="DL244" s="106" t="str">
        <f t="shared" ref="DL244:DQ244" si="81">DL1</f>
        <v>HDI Basis Single
(09-2011)</v>
      </c>
      <c r="DM244" s="106" t="str">
        <f t="shared" si="81"/>
        <v>HDI Rundum Sorglos Fam
(01-2011)</v>
      </c>
      <c r="DN244" s="106" t="str">
        <f t="shared" si="81"/>
        <v>HDI Rundum Sorglos Fam
(Stand 2014-06)</v>
      </c>
      <c r="DO244" s="106" t="str">
        <f t="shared" si="81"/>
        <v>Helvetia Basis
(Stand 2015-07)</v>
      </c>
      <c r="DP244" s="106" t="str">
        <f t="shared" si="81"/>
        <v>Helvetia Komfort
(Stand 2015-07)</v>
      </c>
      <c r="DQ244" s="106" t="str">
        <f t="shared" si="81"/>
        <v>HKD Top2000
(Stand 01-2007)</v>
      </c>
      <c r="DR244" s="106" t="str">
        <f t="shared" si="80"/>
        <v>HKD Vario Plus
(Stand 01-2010)</v>
      </c>
      <c r="DS244" s="106" t="str">
        <f t="shared" si="80"/>
        <v>HKD Vario Status
(Stand 01-2010)</v>
      </c>
      <c r="DT244" s="106" t="str">
        <f t="shared" ref="DT244:DY244" si="82">DT1</f>
        <v>HKD Vario Komfort
(Stand 11-2010)</v>
      </c>
      <c r="DU244" s="106" t="str">
        <f t="shared" si="82"/>
        <v>HKD Vario Komfort Plus
(Stand 11-2010)</v>
      </c>
      <c r="DV244" s="23" t="str">
        <f t="shared" si="82"/>
        <v>HKD Vario Komfort
(Stand 01-2014)</v>
      </c>
      <c r="DW244" s="106" t="str">
        <f t="shared" si="82"/>
        <v>HKD Vario Komfort 60 Aktiv
(Stand 01-2014)</v>
      </c>
      <c r="DX244" s="23" t="str">
        <f t="shared" si="82"/>
        <v>HKD Vario Komfort Plus
(Stand 01-2014)</v>
      </c>
      <c r="DY244" s="106" t="str">
        <f t="shared" si="82"/>
        <v>HKD Vario Komfort Plus 60 Aktiv
(Stand 01-2014)</v>
      </c>
      <c r="DZ244" s="100" t="s">
        <v>5450</v>
      </c>
      <c r="EA244" s="106" t="str">
        <f>EA1</f>
        <v>HKD Einfach Besser 60 Aktiv
(Stand 2015)</v>
      </c>
      <c r="EB244" s="100" t="s">
        <v>5451</v>
      </c>
      <c r="EC244" s="106" t="str">
        <f>EC1</f>
        <v>HKD Einfach Komplett 60 Aktiv
(Stand 2015)</v>
      </c>
      <c r="ED244" s="100" t="s">
        <v>5450</v>
      </c>
      <c r="EE244" s="106" t="str">
        <f>EE1</f>
        <v>HKD Einfach Besser 60Aktiv
(Stand 2016)</v>
      </c>
      <c r="EF244" s="100" t="s">
        <v>5451</v>
      </c>
      <c r="EG244" s="106" t="str">
        <f t="shared" ref="EG244:EU244" si="83">EG1</f>
        <v>HKD Einfach Kompl. 60Aktiv
(Stand 2016)</v>
      </c>
      <c r="EH244" s="203" t="str">
        <f t="shared" si="83"/>
        <v>HK Einfach Gut
(Stand 2017-07)</v>
      </c>
      <c r="EI244" s="203" t="str">
        <f t="shared" si="83"/>
        <v>HK Einfach Besser
(Stand 2017-07)</v>
      </c>
      <c r="EJ244" s="203" t="str">
        <f t="shared" si="83"/>
        <v>HK Einfach Besser Plus
(Stand 2017-07)</v>
      </c>
      <c r="EK244" s="203" t="str">
        <f t="shared" si="83"/>
        <v>HK Einfach Komplett
(Stand 2017-07)</v>
      </c>
      <c r="EL244" s="106" t="str">
        <f>EL1</f>
        <v>HK Einfach Besser
(Stand 2018-01)</v>
      </c>
      <c r="EM244" s="106" t="str">
        <f>EM1</f>
        <v>HK Einfach Besser Plus
(Stand 2018-01)</v>
      </c>
      <c r="EN244" s="106" t="str">
        <f>EN1</f>
        <v>HK Einfach Gut
(Stand 2018-01)</v>
      </c>
      <c r="EO244" s="106" t="str">
        <f>EO1</f>
        <v>HK Einfach Komplett
(Stand 2018-01)</v>
      </c>
      <c r="EP244" s="106" t="str">
        <f>EP1</f>
        <v>HUK Classic
(Stand 2016-05)</v>
      </c>
      <c r="EQ244" s="106" t="str">
        <f t="shared" si="83"/>
        <v>HUK Classic
(Stand 2011-07)</v>
      </c>
      <c r="ER244" s="106" t="str">
        <f>ER1</f>
        <v>HUK Plus
(Stamd 2016-05)</v>
      </c>
      <c r="ES244" s="106" t="str">
        <f t="shared" si="83"/>
        <v>HUK Plus
(Stand 2011-07)</v>
      </c>
      <c r="ET244" s="106" t="str">
        <f t="shared" si="83"/>
        <v>HUK24 Classic
(Stand 2011-07)</v>
      </c>
      <c r="EU244" s="106" t="str">
        <f t="shared" si="83"/>
        <v>HUK24 Plus
(Stand 2011-07)</v>
      </c>
      <c r="EV244" s="106" t="str">
        <f t="shared" ref="EV244:FC244" si="84">EV1</f>
        <v>HUK Classic
(Stand 2016-05)</v>
      </c>
      <c r="EW244" s="106" t="str">
        <f t="shared" si="84"/>
        <v>HUK Plus
(Stand 2016-05)</v>
      </c>
      <c r="EX244" s="106" t="str">
        <f t="shared" si="84"/>
        <v>HUK24 Classic
(Stand 2016-05)</v>
      </c>
      <c r="EY244" s="106" t="str">
        <f t="shared" si="84"/>
        <v>HUK24 Plus
(Stand 2016-05)</v>
      </c>
      <c r="EZ244" s="106" t="str">
        <f t="shared" si="84"/>
        <v>Ideal Exklusiv
(Stand 02-2011)</v>
      </c>
      <c r="FA244" s="106" t="str">
        <f t="shared" si="84"/>
        <v>Ideal Klassik
(Stand 02-2011)</v>
      </c>
      <c r="FB244" s="106" t="str">
        <f t="shared" si="84"/>
        <v>Ideal Exklusiv
(Stand 2016-05)</v>
      </c>
      <c r="FC244" s="106" t="str">
        <f t="shared" si="84"/>
        <v>Ideal Klassik
(Stand 2016-05)</v>
      </c>
      <c r="FD244" s="106" t="str">
        <f>FD1</f>
        <v>Interrisk XXL
(Stand 2011-07)</v>
      </c>
      <c r="FE244" s="106" t="str">
        <f t="shared" ref="FE244:FK244" si="85">FE1</f>
        <v>Interrisk XXL
(Stand 2012-10)</v>
      </c>
      <c r="FF244" s="106" t="str">
        <f t="shared" si="85"/>
        <v>Interrisk XXL
(Stand 2013-12)</v>
      </c>
      <c r="FG244" s="106" t="str">
        <f t="shared" si="85"/>
        <v>ITL Classic 2000
(Stand 11-1999)</v>
      </c>
      <c r="FH244" s="106" t="str">
        <f t="shared" si="85"/>
        <v>ITL afm Classic 2001
(Stand 01-2001)</v>
      </c>
      <c r="FI244" s="106" t="str">
        <f t="shared" si="85"/>
        <v>ITL Protect 2000
(Stand 11-1999)</v>
      </c>
      <c r="FJ244" s="106" t="str">
        <f t="shared" si="85"/>
        <v>ITL Protect Business-Police
Stand 2008-01</v>
      </c>
      <c r="FK244" s="106" t="str">
        <f t="shared" si="85"/>
        <v>ITL PHV Business-Police
Stand 2010-01</v>
      </c>
      <c r="FL244" s="106" t="str">
        <f>FL1</f>
        <v>ITL afm Eurosecure 2010
(Stand 07-2010)</v>
      </c>
      <c r="FM244" s="106" t="str">
        <f t="shared" ref="FM244:FV244" si="86">FM1</f>
        <v>ITL afm Eurosecure 2011
Stand 07-2011 (05-2012)</v>
      </c>
      <c r="FN244" s="106" t="str">
        <f t="shared" si="86"/>
        <v>ITL afm Premium 2011
Stand 07-2011 (05-2012)</v>
      </c>
      <c r="FO244" s="106" t="str">
        <f t="shared" si="86"/>
        <v>ITL afm Eurosecure 2011
(Stand 01-2018)</v>
      </c>
      <c r="FP244" s="106" t="str">
        <f t="shared" si="86"/>
        <v>ITL afm Premium 2011
(Stand 01-2018)</v>
      </c>
      <c r="FQ244" s="106" t="str">
        <f>FQ1</f>
        <v>ITL afm Eurosecure 2011
!!Tarif geschlossen!!</v>
      </c>
      <c r="FR244" s="106" t="str">
        <f>FR1</f>
        <v>ITL afm Premium 2011
!!Tarif geschlossen!!</v>
      </c>
      <c r="FS244" s="106" t="str">
        <f t="shared" si="86"/>
        <v>Janitos Spezial (01-2002)
(MLP Sonderkonzept)</v>
      </c>
      <c r="FT244" s="106" t="str">
        <f t="shared" si="86"/>
        <v>Janitos Balance
(Stand 2015-10)</v>
      </c>
      <c r="FU244" s="106" t="str">
        <f t="shared" si="86"/>
        <v>Janitos Basic
(Stand 2015-10)</v>
      </c>
      <c r="FV244" s="106" t="str">
        <f t="shared" si="86"/>
        <v>Janitos Best Selection
(Stand 2015-10)</v>
      </c>
      <c r="FW244" s="106" t="str">
        <f t="shared" ref="FW244:GK244" si="87">FW1</f>
        <v>nat. suisse Ideal-Schutz
(Stand 08-2008)</v>
      </c>
      <c r="FX244" s="106" t="str">
        <f t="shared" si="87"/>
        <v>nat. suisse Komfort
(Stand 2012-01)</v>
      </c>
      <c r="FY244" s="106" t="str">
        <f t="shared" si="87"/>
        <v>nat. suisse Premium
(Stand 2012-01)</v>
      </c>
      <c r="FZ244" s="106" t="str">
        <f t="shared" si="87"/>
        <v>NV PrivatPremium 2.0
(Stand 2015-10)</v>
      </c>
      <c r="GA244" s="106" t="str">
        <f t="shared" si="87"/>
        <v>Patria</v>
      </c>
      <c r="GB244" s="106" t="str">
        <f t="shared" si="87"/>
        <v>Prokundo Exklusiv
(Stand 2015-05)</v>
      </c>
      <c r="GC244" s="106" t="str">
        <f t="shared" si="87"/>
        <v>Prokundo Komfort
(Stand 2015-05)</v>
      </c>
      <c r="GD244" s="106" t="str">
        <f t="shared" si="87"/>
        <v>Provinzial Basis
(Stand 01-2009)</v>
      </c>
      <c r="GE244" s="106" t="str">
        <f t="shared" si="87"/>
        <v>Provinzial Top
(Stand 01-2009)</v>
      </c>
      <c r="GF244" s="23" t="str">
        <f t="shared" si="87"/>
        <v>Provinzial Basis
(Stand 2015-02)</v>
      </c>
      <c r="GG244" s="23" t="str">
        <f t="shared" si="87"/>
        <v>Provinzial Top
(Stand 2015-02)</v>
      </c>
      <c r="GH244" s="106" t="str">
        <f t="shared" si="87"/>
        <v>Provinzial Kompaktschutz
(Stand 2015-09)</v>
      </c>
      <c r="GI244" s="106" t="str">
        <f t="shared" si="87"/>
        <v>Provinzial Rundumschutz
(Stand 2015-09)</v>
      </c>
      <c r="GJ244" s="106" t="str">
        <f t="shared" si="87"/>
        <v>Rhion Standard
(Stand 2010-10)</v>
      </c>
      <c r="GK244" s="106" t="str">
        <f t="shared" si="87"/>
        <v>Rhion Plus
(Stand 2010-10)</v>
      </c>
      <c r="GL244" s="106" t="str">
        <f t="shared" ref="GL244:GQ244" si="88">GL1</f>
        <v>Rhion Plus
(Stand 2016-04)</v>
      </c>
      <c r="GM244" s="106" t="str">
        <f t="shared" si="88"/>
        <v>Rhion Standard
(Stand 2016-04)</v>
      </c>
      <c r="GN244" s="106" t="str">
        <f t="shared" si="88"/>
        <v>Rhion Premium
(Stand 2016-04)</v>
      </c>
      <c r="GO244" s="106" t="str">
        <f t="shared" si="88"/>
        <v>R+V PrivatPolice
(Stand 2010-01)</v>
      </c>
      <c r="GP244" s="106" t="str">
        <f t="shared" si="88"/>
        <v>R+V PrivatPolice
(Stand 2012-07)</v>
      </c>
      <c r="GQ244" s="106" t="str">
        <f t="shared" si="88"/>
        <v>Signal Iduna Optimal
(Stand 2015-01)</v>
      </c>
      <c r="GR244" s="106" t="str">
        <f t="shared" ref="GR244:GY244" si="89">GR1</f>
        <v>SLP Primus
(Stand 2010-08)</v>
      </c>
      <c r="GS244" s="106" t="str">
        <f t="shared" si="89"/>
        <v>SLP Primus Plus
(Stand 2010-08)</v>
      </c>
      <c r="GT244" s="23" t="str">
        <f t="shared" si="89"/>
        <v>SLP Prima Plus Sorglos
(Stand 2014-06)</v>
      </c>
      <c r="GU244" s="23" t="str">
        <f t="shared" si="89"/>
        <v>SLP Prima Sorglos
(Stand 2014-06)</v>
      </c>
      <c r="GV244" s="106" t="str">
        <f t="shared" si="89"/>
        <v>SLP Prima
(Stand 2016-01)</v>
      </c>
      <c r="GW244" s="106" t="str">
        <f t="shared" si="89"/>
        <v>SLP Prima Plus
(Stand 2016-01)</v>
      </c>
      <c r="GX244" s="106" t="str">
        <f t="shared" si="89"/>
        <v>VdVA Classic
(Stand 2015-01)</v>
      </c>
      <c r="GY244" s="106" t="str">
        <f t="shared" si="89"/>
        <v>VdVA Exclusiv
(Stand 2015-01)</v>
      </c>
      <c r="GZ244" s="106" t="s">
        <v>5603</v>
      </c>
      <c r="HA244" s="106" t="str">
        <f t="shared" ref="HA244:HM244" si="90">HA1</f>
        <v>VHV Klassik Garant
(Stand 2009-06)</v>
      </c>
      <c r="HB244" s="106" t="str">
        <f t="shared" si="90"/>
        <v>VHV Klassik Garant
(Stand 2009-06)</v>
      </c>
      <c r="HC244" s="106" t="str">
        <f t="shared" si="90"/>
        <v>VHV Klassik Garant
(Stand 2011)</v>
      </c>
      <c r="HD244" s="106" t="str">
        <f t="shared" si="90"/>
        <v>VHV Klassik Garant Exkl.
(Stand 2011)</v>
      </c>
      <c r="HE244" s="203" t="str">
        <f t="shared" si="90"/>
        <v>VHV Klassik Garant
(Stand 2014)</v>
      </c>
      <c r="HF244" s="203" t="str">
        <f t="shared" si="90"/>
        <v>VHV Klassik Garant Exkl.
(Stand 2014)</v>
      </c>
      <c r="HG244" s="106" t="str">
        <f t="shared" si="90"/>
        <v>VHV Klassik Garant
(Stand 2017)</v>
      </c>
      <c r="HH244" s="106" t="str">
        <f>HH1</f>
        <v>VHV Klassik Garant Exklusiv
(Stand 2017)</v>
      </c>
      <c r="HI244" s="106" t="str">
        <f t="shared" si="90"/>
        <v>VWB 60 Plus Komfort
(Stand 2009-10)</v>
      </c>
      <c r="HJ244" s="106" t="str">
        <f t="shared" si="90"/>
        <v>VWB 60 Plus KomfortPlus
(Stand 2009-10)</v>
      </c>
      <c r="HK244" s="106" t="str">
        <f t="shared" si="90"/>
        <v>Württembergische 
PremiumSchutz (Stand 06-2011)</v>
      </c>
      <c r="HL244" s="106" t="str">
        <f t="shared" si="90"/>
        <v>Württembergische PremiumSchutz Platinum
(Stand 2014-06)</v>
      </c>
      <c r="HM244" s="23" t="str">
        <f t="shared" si="90"/>
        <v>WÜBA PHV 2010</v>
      </c>
    </row>
    <row r="245" spans="1:221" ht="22.5" customHeight="1">
      <c r="A245" s="44"/>
      <c r="B245" s="44"/>
      <c r="C245" s="43" t="s">
        <v>5680</v>
      </c>
      <c r="D245" s="43" t="s">
        <v>5682</v>
      </c>
      <c r="E245" s="291" t="s">
        <v>6193</v>
      </c>
      <c r="F245" s="291" t="s">
        <v>6290</v>
      </c>
      <c r="G245" s="291" t="s">
        <v>6255</v>
      </c>
      <c r="H245" s="43" t="s">
        <v>5682</v>
      </c>
      <c r="I245" s="292" t="s">
        <v>6393</v>
      </c>
      <c r="J245" s="42" t="s">
        <v>269</v>
      </c>
      <c r="K245" s="42" t="s">
        <v>1632</v>
      </c>
      <c r="L245" s="292" t="s">
        <v>6395</v>
      </c>
      <c r="M245" s="42" t="s">
        <v>4134</v>
      </c>
      <c r="N245" s="292" t="s">
        <v>6394</v>
      </c>
      <c r="O245" s="42" t="s">
        <v>4138</v>
      </c>
      <c r="P245" s="43" t="s">
        <v>217</v>
      </c>
      <c r="Q245" s="43" t="s">
        <v>668</v>
      </c>
      <c r="R245" s="43" t="s">
        <v>217</v>
      </c>
      <c r="S245" s="43" t="s">
        <v>668</v>
      </c>
      <c r="T245" s="43" t="s">
        <v>5442</v>
      </c>
      <c r="U245" s="291" t="s">
        <v>6423</v>
      </c>
      <c r="V245" s="43" t="s">
        <v>5442</v>
      </c>
      <c r="W245" s="291" t="s">
        <v>6423</v>
      </c>
      <c r="X245" s="43" t="s">
        <v>5442</v>
      </c>
      <c r="Y245" s="291" t="s">
        <v>6423</v>
      </c>
      <c r="Z245" s="43" t="s">
        <v>1701</v>
      </c>
      <c r="AA245" s="43" t="s">
        <v>1702</v>
      </c>
      <c r="AB245" s="43" t="s">
        <v>1700</v>
      </c>
      <c r="AC245" s="43" t="s">
        <v>3648</v>
      </c>
      <c r="AD245" s="43" t="s">
        <v>3648</v>
      </c>
      <c r="AE245" s="43" t="s">
        <v>3648</v>
      </c>
      <c r="AF245" s="43" t="s">
        <v>4132</v>
      </c>
      <c r="AG245" s="43" t="s">
        <v>218</v>
      </c>
      <c r="AH245" s="43" t="s">
        <v>219</v>
      </c>
      <c r="AI245" s="43" t="s">
        <v>5686</v>
      </c>
      <c r="AJ245" s="291" t="s">
        <v>8187</v>
      </c>
      <c r="AK245" s="43" t="s">
        <v>4148</v>
      </c>
      <c r="AL245" s="291" t="s">
        <v>8188</v>
      </c>
      <c r="AM245" s="43" t="s">
        <v>5308</v>
      </c>
      <c r="AN245" s="43" t="s">
        <v>5823</v>
      </c>
      <c r="AO245" s="43" t="s">
        <v>8189</v>
      </c>
      <c r="AP245" s="43" t="s">
        <v>5870</v>
      </c>
      <c r="AQ245" s="43" t="s">
        <v>5439</v>
      </c>
      <c r="AR245" s="43" t="s">
        <v>7046</v>
      </c>
      <c r="AS245" s="43" t="s">
        <v>7392</v>
      </c>
      <c r="AT245" s="43" t="s">
        <v>7393</v>
      </c>
      <c r="AU245" s="43" t="s">
        <v>5697</v>
      </c>
      <c r="AV245" s="43" t="s">
        <v>5697</v>
      </c>
      <c r="AW245" s="291" t="s">
        <v>8190</v>
      </c>
      <c r="AX245" s="291" t="s">
        <v>8190</v>
      </c>
      <c r="AY245" s="43" t="s">
        <v>221</v>
      </c>
      <c r="AZ245" s="43" t="s">
        <v>221</v>
      </c>
      <c r="BA245" s="43" t="s">
        <v>221</v>
      </c>
      <c r="BB245" s="43" t="s">
        <v>4131</v>
      </c>
      <c r="BC245" s="43" t="s">
        <v>4131</v>
      </c>
      <c r="BD245" s="43" t="s">
        <v>4131</v>
      </c>
      <c r="BE245" s="43" t="s">
        <v>220</v>
      </c>
      <c r="BF245" s="43" t="s">
        <v>750</v>
      </c>
      <c r="BG245" s="295" t="s">
        <v>8191</v>
      </c>
      <c r="BH245" s="43" t="s">
        <v>220</v>
      </c>
      <c r="BI245" s="43" t="s">
        <v>750</v>
      </c>
      <c r="BJ245" s="43" t="s">
        <v>750</v>
      </c>
      <c r="BK245" s="43" t="s">
        <v>4861</v>
      </c>
      <c r="BL245" s="43" t="s">
        <v>5594</v>
      </c>
      <c r="BM245" s="295" t="s">
        <v>8192</v>
      </c>
      <c r="BN245" s="43" t="s">
        <v>220</v>
      </c>
      <c r="BO245" s="295" t="s">
        <v>8193</v>
      </c>
      <c r="BP245" s="43" t="s">
        <v>750</v>
      </c>
      <c r="BQ245" s="43" t="s">
        <v>750</v>
      </c>
      <c r="BR245" s="43" t="s">
        <v>4874</v>
      </c>
      <c r="BS245" s="43" t="s">
        <v>5596</v>
      </c>
      <c r="BT245" s="43" t="s">
        <v>750</v>
      </c>
      <c r="BU245" s="43" t="s">
        <v>750</v>
      </c>
      <c r="BV245" s="43" t="s">
        <v>4870</v>
      </c>
      <c r="BW245" s="43" t="s">
        <v>5595</v>
      </c>
      <c r="BX245" s="300" t="s">
        <v>8194</v>
      </c>
      <c r="BY245" s="193" t="s">
        <v>5386</v>
      </c>
      <c r="BZ245" s="193" t="s">
        <v>4880</v>
      </c>
      <c r="CA245" s="300" t="s">
        <v>8195</v>
      </c>
      <c r="CB245" s="43" t="s">
        <v>4881</v>
      </c>
      <c r="CC245" s="300" t="s">
        <v>8196</v>
      </c>
      <c r="CD245" s="43" t="s">
        <v>4882</v>
      </c>
      <c r="CE245" s="43" t="s">
        <v>343</v>
      </c>
      <c r="CF245" s="29" t="s">
        <v>930</v>
      </c>
      <c r="CG245" s="29" t="s">
        <v>930</v>
      </c>
      <c r="CH245" s="29" t="s">
        <v>206</v>
      </c>
      <c r="CI245" s="29" t="s">
        <v>206</v>
      </c>
      <c r="CJ245" s="29" t="s">
        <v>247</v>
      </c>
      <c r="CK245" s="29" t="s">
        <v>5133</v>
      </c>
      <c r="CL245" s="29" t="s">
        <v>5133</v>
      </c>
      <c r="CM245" s="29" t="s">
        <v>5133</v>
      </c>
      <c r="CN245" s="301" t="s">
        <v>8062</v>
      </c>
      <c r="CO245" s="301" t="s">
        <v>8059</v>
      </c>
      <c r="CP245" s="29" t="s">
        <v>1555</v>
      </c>
      <c r="CQ245" s="29" t="s">
        <v>3338</v>
      </c>
      <c r="CR245" s="29" t="s">
        <v>5701</v>
      </c>
      <c r="CS245" s="29" t="s">
        <v>216</v>
      </c>
      <c r="CT245" s="29" t="s">
        <v>1546</v>
      </c>
      <c r="CU245" s="29" t="s">
        <v>3091</v>
      </c>
      <c r="CV245" s="29" t="s">
        <v>3856</v>
      </c>
      <c r="CW245" s="29" t="s">
        <v>216</v>
      </c>
      <c r="CX245" s="29" t="s">
        <v>1546</v>
      </c>
      <c r="CY245" s="29" t="s">
        <v>3091</v>
      </c>
      <c r="CZ245" s="29" t="s">
        <v>3856</v>
      </c>
      <c r="DA245" s="43" t="s">
        <v>5678</v>
      </c>
      <c r="DB245" s="43" t="s">
        <v>221</v>
      </c>
      <c r="DC245" s="43" t="s">
        <v>3650</v>
      </c>
      <c r="DD245" s="43" t="s">
        <v>221</v>
      </c>
      <c r="DE245" s="43" t="s">
        <v>3650</v>
      </c>
      <c r="DF245" s="43" t="s">
        <v>5678</v>
      </c>
      <c r="DG245" s="43" t="s">
        <v>3650</v>
      </c>
      <c r="DH245" s="43" t="s">
        <v>5678</v>
      </c>
      <c r="DI245" s="43" t="s">
        <v>1807</v>
      </c>
      <c r="DJ245" s="43" t="s">
        <v>1806</v>
      </c>
      <c r="DK245" s="43" t="s">
        <v>1805</v>
      </c>
      <c r="DL245" s="42" t="s">
        <v>3570</v>
      </c>
      <c r="DM245" s="42" t="s">
        <v>359</v>
      </c>
      <c r="DN245" s="42" t="s">
        <v>5703</v>
      </c>
      <c r="DO245" s="42" t="s">
        <v>5718</v>
      </c>
      <c r="DP245" s="42" t="s">
        <v>5718</v>
      </c>
      <c r="DQ245" s="43" t="s">
        <v>3128</v>
      </c>
      <c r="DR245" s="43" t="s">
        <v>222</v>
      </c>
      <c r="DS245" s="43" t="s">
        <v>222</v>
      </c>
      <c r="DT245" s="43" t="s">
        <v>251</v>
      </c>
      <c r="DU245" s="43" t="s">
        <v>251</v>
      </c>
      <c r="DV245" s="43" t="s">
        <v>4432</v>
      </c>
      <c r="DW245" s="43" t="s">
        <v>4432</v>
      </c>
      <c r="DX245" s="43" t="s">
        <v>4432</v>
      </c>
      <c r="DY245" s="43" t="s">
        <v>4432</v>
      </c>
      <c r="DZ245" s="43" t="s">
        <v>5483</v>
      </c>
      <c r="EA245" s="43" t="s">
        <v>5483</v>
      </c>
      <c r="EB245" s="43" t="s">
        <v>5483</v>
      </c>
      <c r="EC245" s="43" t="s">
        <v>5483</v>
      </c>
      <c r="ED245" s="43" t="s">
        <v>5722</v>
      </c>
      <c r="EE245" s="43" t="s">
        <v>5722</v>
      </c>
      <c r="EF245" s="43" t="s">
        <v>5722</v>
      </c>
      <c r="EG245" s="43" t="s">
        <v>5722</v>
      </c>
      <c r="EH245" s="42" t="s">
        <v>6082</v>
      </c>
      <c r="EI245" s="42" t="s">
        <v>6082</v>
      </c>
      <c r="EJ245" s="42" t="s">
        <v>6082</v>
      </c>
      <c r="EK245" s="42" t="s">
        <v>6082</v>
      </c>
      <c r="EL245" s="296" t="s">
        <v>8543</v>
      </c>
      <c r="EM245" s="296" t="s">
        <v>8182</v>
      </c>
      <c r="EN245" s="296" t="s">
        <v>8182</v>
      </c>
      <c r="EO245" s="296" t="s">
        <v>8182</v>
      </c>
      <c r="EP245" s="287" t="s">
        <v>8183</v>
      </c>
      <c r="EQ245" s="43" t="s">
        <v>407</v>
      </c>
      <c r="ER245" s="287" t="s">
        <v>8183</v>
      </c>
      <c r="ES245" s="43" t="s">
        <v>407</v>
      </c>
      <c r="ET245" s="43" t="s">
        <v>3375</v>
      </c>
      <c r="EU245" s="43" t="s">
        <v>3375</v>
      </c>
      <c r="EV245" s="43" t="s">
        <v>5727</v>
      </c>
      <c r="EW245" s="43" t="s">
        <v>5727</v>
      </c>
      <c r="EX245" s="43" t="s">
        <v>5727</v>
      </c>
      <c r="EY245" s="43" t="s">
        <v>5727</v>
      </c>
      <c r="EZ245" s="43" t="s">
        <v>583</v>
      </c>
      <c r="FA245" s="43" t="s">
        <v>583</v>
      </c>
      <c r="FB245" s="193" t="s">
        <v>5733</v>
      </c>
      <c r="FC245" s="193" t="s">
        <v>5733</v>
      </c>
      <c r="FD245" s="42" t="s">
        <v>362</v>
      </c>
      <c r="FE245" s="42" t="s">
        <v>3052</v>
      </c>
      <c r="FF245" s="42" t="s">
        <v>4433</v>
      </c>
      <c r="FG245" s="42" t="s">
        <v>3638</v>
      </c>
      <c r="FH245" s="45" t="s">
        <v>223</v>
      </c>
      <c r="FI245" s="42" t="s">
        <v>3638</v>
      </c>
      <c r="FJ245" s="42" t="s">
        <v>436</v>
      </c>
      <c r="FK245" s="43" t="s">
        <v>498</v>
      </c>
      <c r="FL245" s="43" t="s">
        <v>221</v>
      </c>
      <c r="FM245" s="42" t="s">
        <v>6406</v>
      </c>
      <c r="FN245" s="42" t="s">
        <v>6406</v>
      </c>
      <c r="FO245" s="42" t="s">
        <v>8197</v>
      </c>
      <c r="FP245" s="42" t="s">
        <v>8197</v>
      </c>
      <c r="FQ245" t="s">
        <v>8197</v>
      </c>
      <c r="FR245" t="s">
        <v>8197</v>
      </c>
      <c r="FS245" s="43" t="s">
        <v>3960</v>
      </c>
      <c r="FT245" s="43" t="s">
        <v>5755</v>
      </c>
      <c r="FU245" s="43" t="s">
        <v>5755</v>
      </c>
      <c r="FV245" s="43" t="s">
        <v>5755</v>
      </c>
      <c r="FW245" s="42" t="s">
        <v>283</v>
      </c>
      <c r="FX245" s="42" t="s">
        <v>1489</v>
      </c>
      <c r="FY245" s="42" t="s">
        <v>1488</v>
      </c>
      <c r="FZ245" s="42" t="s">
        <v>5762</v>
      </c>
      <c r="GA245" s="42" t="s">
        <v>1304</v>
      </c>
      <c r="GB245" s="43" t="s">
        <v>5602</v>
      </c>
      <c r="GC245" s="43" t="s">
        <v>5602</v>
      </c>
      <c r="GD245" s="43" t="s">
        <v>2793</v>
      </c>
      <c r="GE245" s="43" t="s">
        <v>2794</v>
      </c>
      <c r="GF245" s="43" t="s">
        <v>4884</v>
      </c>
      <c r="GG245" s="196" t="s">
        <v>4885</v>
      </c>
      <c r="GH245" s="43" t="s">
        <v>5769</v>
      </c>
      <c r="GI245" s="196" t="s">
        <v>5770</v>
      </c>
      <c r="GJ245" s="42" t="s">
        <v>324</v>
      </c>
      <c r="GK245" s="42" t="s">
        <v>324</v>
      </c>
      <c r="GL245" s="42" t="s">
        <v>5793</v>
      </c>
      <c r="GM245" s="42" t="s">
        <v>5793</v>
      </c>
      <c r="GN245" s="42" t="s">
        <v>5793</v>
      </c>
      <c r="GO245" s="42" t="s">
        <v>340</v>
      </c>
      <c r="GP245" s="42" t="s">
        <v>2863</v>
      </c>
      <c r="GQ245" s="42" t="s">
        <v>5669</v>
      </c>
      <c r="GR245" s="42" t="s">
        <v>234</v>
      </c>
      <c r="GS245" s="42" t="s">
        <v>235</v>
      </c>
      <c r="GT245" s="42" t="s">
        <v>4587</v>
      </c>
      <c r="GU245" s="42" t="s">
        <v>4588</v>
      </c>
      <c r="GV245" s="42" t="s">
        <v>5796</v>
      </c>
      <c r="GW245" s="42" t="s">
        <v>5796</v>
      </c>
      <c r="GX245" s="42" t="s">
        <v>5134</v>
      </c>
      <c r="GY245" s="42" t="s">
        <v>5134</v>
      </c>
      <c r="GZ245" s="42" t="s">
        <v>5483</v>
      </c>
      <c r="HA245" s="43" t="s">
        <v>224</v>
      </c>
      <c r="HB245" s="43" t="s">
        <v>224</v>
      </c>
      <c r="HC245" s="43" t="s">
        <v>416</v>
      </c>
      <c r="HD245" s="43" t="s">
        <v>416</v>
      </c>
      <c r="HE245" s="43" t="s">
        <v>4852</v>
      </c>
      <c r="HF245" s="43" t="s">
        <v>4852</v>
      </c>
      <c r="HG245" s="42" t="s">
        <v>8198</v>
      </c>
      <c r="HH245" s="42" t="s">
        <v>8198</v>
      </c>
      <c r="HI245" s="43" t="s">
        <v>3189</v>
      </c>
      <c r="HJ245" s="43" t="s">
        <v>3190</v>
      </c>
      <c r="HK245" s="43" t="s">
        <v>520</v>
      </c>
      <c r="HL245" s="43" t="s">
        <v>4886</v>
      </c>
      <c r="HM245" s="43" t="s">
        <v>4887</v>
      </c>
    </row>
    <row r="246" spans="1:221">
      <c r="C246" s="25"/>
      <c r="D246" s="25"/>
      <c r="E246" s="25" t="s">
        <v>8530</v>
      </c>
      <c r="F246" s="25" t="s">
        <v>8530</v>
      </c>
      <c r="G246" s="25" t="s">
        <v>8530</v>
      </c>
      <c r="H246" s="25"/>
      <c r="I246" s="294" t="s">
        <v>8531</v>
      </c>
      <c r="K246" s="25"/>
      <c r="L246" s="294" t="s">
        <v>8532</v>
      </c>
      <c r="M246" s="25"/>
      <c r="N246" s="294" t="s">
        <v>8533</v>
      </c>
      <c r="O246" s="25"/>
      <c r="Q246" s="25"/>
      <c r="S246" s="25"/>
      <c r="T246" s="25"/>
      <c r="U246" s="293" t="s">
        <v>8534</v>
      </c>
      <c r="V246" s="25"/>
      <c r="W246" s="293" t="s">
        <v>8534</v>
      </c>
      <c r="X246" s="25"/>
      <c r="Y246" s="293" t="s">
        <v>8534</v>
      </c>
      <c r="AC246" s="25" t="s">
        <v>3332</v>
      </c>
      <c r="AD246" s="25" t="s">
        <v>3332</v>
      </c>
      <c r="AE246" s="25" t="s">
        <v>3332</v>
      </c>
      <c r="AF246" s="25"/>
      <c r="AG246" s="25"/>
      <c r="AH246" s="25"/>
      <c r="AI246" s="183"/>
      <c r="AJ246" s="183"/>
      <c r="AK246" s="25"/>
      <c r="AL246" s="25" t="s">
        <v>8535</v>
      </c>
      <c r="AM246" s="25"/>
      <c r="AN246" s="183"/>
      <c r="AO246" s="25"/>
      <c r="AP246" s="25"/>
      <c r="AQ246" s="25"/>
      <c r="AR246" s="25"/>
      <c r="AS246" s="25"/>
      <c r="AT246" s="25"/>
      <c r="AU246" s="25"/>
      <c r="AV246" s="25"/>
      <c r="AW246" s="25" t="s">
        <v>8538</v>
      </c>
      <c r="AX246" s="25" t="s">
        <v>8538</v>
      </c>
      <c r="AY246" s="25"/>
      <c r="AZ246" s="25"/>
      <c r="BA246" s="25"/>
      <c r="BB246" s="25" t="s">
        <v>4149</v>
      </c>
      <c r="BC246" s="25" t="s">
        <v>4149</v>
      </c>
      <c r="BD246" s="25" t="s">
        <v>4149</v>
      </c>
      <c r="BF246" s="25"/>
      <c r="BG246" s="25" t="s">
        <v>8539</v>
      </c>
      <c r="BI246" s="25"/>
      <c r="BJ246" s="25"/>
      <c r="BK246" s="25"/>
      <c r="BL246" s="25"/>
      <c r="BM246" s="25" t="s">
        <v>8539</v>
      </c>
      <c r="BO246" s="25" t="s">
        <v>8539</v>
      </c>
      <c r="BP246" s="25"/>
      <c r="BQ246" s="25"/>
      <c r="BR246" s="25"/>
      <c r="BS246" s="25"/>
      <c r="BT246" s="25"/>
      <c r="BU246" s="25"/>
      <c r="BV246" s="25"/>
      <c r="BW246" s="25"/>
      <c r="BX246" s="25"/>
      <c r="BY246" s="25"/>
      <c r="BZ246" s="25"/>
      <c r="CA246" s="25"/>
      <c r="CB246" s="25"/>
      <c r="CC246" s="25"/>
      <c r="CD246" s="25"/>
      <c r="CF246" s="25"/>
      <c r="CG246" s="25"/>
      <c r="CK246" s="25"/>
      <c r="CL246" s="25"/>
      <c r="CM246" s="25"/>
      <c r="CN246" s="25"/>
      <c r="CO246" s="25"/>
      <c r="CQ246" s="25" t="s">
        <v>3337</v>
      </c>
      <c r="CR246" s="25"/>
      <c r="CU246" s="25"/>
      <c r="CV246" s="25"/>
      <c r="CY246" s="25"/>
      <c r="CZ246" s="25"/>
      <c r="DA246" s="25"/>
      <c r="DC246" s="25" t="s">
        <v>3649</v>
      </c>
      <c r="DE246" s="25" t="s">
        <v>3649</v>
      </c>
      <c r="DF246" s="25"/>
      <c r="DG246" s="25" t="s">
        <v>3649</v>
      </c>
      <c r="DH246" s="25"/>
      <c r="DL246" s="25"/>
      <c r="DM246" s="25"/>
      <c r="DN246" s="25"/>
      <c r="DO246" s="25"/>
      <c r="DP246" s="25"/>
      <c r="DV246" s="25"/>
      <c r="DW246" s="25"/>
      <c r="DX246" s="25"/>
      <c r="DY246" s="25"/>
      <c r="DZ246" s="25"/>
      <c r="EA246" s="25"/>
      <c r="EB246" s="25"/>
      <c r="EC246" s="25"/>
      <c r="ED246" s="25"/>
      <c r="EE246" s="25"/>
      <c r="EF246" s="25"/>
      <c r="EG246" s="25"/>
      <c r="EH246" s="25"/>
      <c r="EI246" s="25"/>
      <c r="EJ246" s="25"/>
      <c r="EK246" s="25"/>
      <c r="EL246" s="25"/>
      <c r="EM246" s="25"/>
      <c r="EN246" s="25"/>
      <c r="EO246" s="25"/>
      <c r="EP246" s="25" t="s">
        <v>8540</v>
      </c>
      <c r="EQ246" s="25"/>
      <c r="ER246" s="25" t="s">
        <v>8540</v>
      </c>
      <c r="ES246" s="25"/>
      <c r="ET246" s="25"/>
      <c r="EU246" s="25"/>
      <c r="EV246" s="25"/>
      <c r="EW246" s="25"/>
      <c r="EX246" s="25"/>
      <c r="EY246" s="25"/>
      <c r="EZ246" s="25"/>
      <c r="FA246" s="25"/>
      <c r="FB246" s="25"/>
      <c r="FC246" s="25"/>
      <c r="FE246" s="25"/>
      <c r="FF246" s="25"/>
      <c r="FG246" s="25"/>
      <c r="FI246" s="25"/>
      <c r="FK246" s="25"/>
      <c r="FM246" s="25"/>
      <c r="FN246" s="25"/>
      <c r="FO246" s="25"/>
      <c r="FP246" s="25"/>
      <c r="FQ246" s="25"/>
      <c r="FR246" s="25"/>
      <c r="FS246" s="25"/>
      <c r="FT246" s="25"/>
      <c r="FU246" s="25"/>
      <c r="FV246" s="25"/>
      <c r="FX246" s="25"/>
      <c r="FY246" s="25"/>
      <c r="FZ246" s="25"/>
      <c r="GB246" s="25"/>
      <c r="GC246" s="25"/>
      <c r="GD246" s="25"/>
      <c r="GE246" s="25"/>
      <c r="GF246" s="25"/>
      <c r="GG246" s="25"/>
      <c r="GH246" s="25"/>
      <c r="GI246" s="25"/>
      <c r="GL246" s="25"/>
      <c r="GM246" s="25"/>
      <c r="GN246" s="25"/>
      <c r="GP246" s="25"/>
      <c r="GQ246" s="25"/>
      <c r="GT246" s="25"/>
      <c r="GU246" s="25"/>
      <c r="GV246" s="25"/>
      <c r="GW246" s="25"/>
      <c r="GX246" s="25"/>
      <c r="GY246" s="25"/>
      <c r="GZ246" s="25"/>
      <c r="HC246" s="25"/>
      <c r="HD246" s="25"/>
      <c r="HE246" s="25"/>
      <c r="HF246" s="25"/>
      <c r="HG246" s="25"/>
      <c r="HH246" s="25"/>
      <c r="HL246" s="25"/>
      <c r="HM246" s="25"/>
    </row>
    <row r="247" spans="1:221" ht="18">
      <c r="C247" s="68" t="s">
        <v>6256</v>
      </c>
      <c r="D247" s="68" t="s">
        <v>6256</v>
      </c>
      <c r="E247" s="68" t="s">
        <v>7500</v>
      </c>
      <c r="F247" s="68" t="s">
        <v>7500</v>
      </c>
      <c r="G247" s="68" t="s">
        <v>7500</v>
      </c>
      <c r="H247" s="68" t="s">
        <v>6256</v>
      </c>
      <c r="I247" s="68" t="s">
        <v>7500</v>
      </c>
      <c r="J247" s="68" t="s">
        <v>1329</v>
      </c>
      <c r="K247" s="68" t="s">
        <v>1329</v>
      </c>
      <c r="L247" s="68" t="s">
        <v>7500</v>
      </c>
      <c r="M247" s="68" t="s">
        <v>5681</v>
      </c>
      <c r="N247" s="68" t="s">
        <v>7500</v>
      </c>
      <c r="O247" s="68" t="s">
        <v>5681</v>
      </c>
      <c r="Q247" s="68" t="s">
        <v>4139</v>
      </c>
      <c r="S247" s="68" t="s">
        <v>4139</v>
      </c>
      <c r="T247" s="68" t="s">
        <v>5681</v>
      </c>
      <c r="U247" s="68" t="s">
        <v>7500</v>
      </c>
      <c r="V247" s="68" t="s">
        <v>5681</v>
      </c>
      <c r="W247" s="68" t="s">
        <v>7500</v>
      </c>
      <c r="X247" s="68" t="s">
        <v>5681</v>
      </c>
      <c r="Y247" s="68" t="s">
        <v>7500</v>
      </c>
      <c r="Z247" s="71" t="s">
        <v>1329</v>
      </c>
      <c r="AA247" s="71" t="s">
        <v>1329</v>
      </c>
      <c r="AB247" s="71" t="s">
        <v>1329</v>
      </c>
      <c r="AC247" s="68" t="s">
        <v>4139</v>
      </c>
      <c r="AD247" s="68" t="s">
        <v>4139</v>
      </c>
      <c r="AE247" s="68" t="s">
        <v>4139</v>
      </c>
      <c r="AF247" s="68" t="s">
        <v>4877</v>
      </c>
      <c r="AG247" s="68" t="s">
        <v>4877</v>
      </c>
      <c r="AH247" s="68" t="s">
        <v>4877</v>
      </c>
      <c r="AI247" s="68" t="s">
        <v>5687</v>
      </c>
      <c r="AJ247" s="68" t="s">
        <v>7500</v>
      </c>
      <c r="AK247" s="68" t="s">
        <v>5687</v>
      </c>
      <c r="AL247" s="68" t="s">
        <v>7500</v>
      </c>
      <c r="AM247" s="68" t="s">
        <v>5691</v>
      </c>
      <c r="AN247" s="68" t="s">
        <v>5824</v>
      </c>
      <c r="AO247" s="68" t="s">
        <v>8537</v>
      </c>
      <c r="AP247" s="68" t="s">
        <v>5869</v>
      </c>
      <c r="AQ247" s="68" t="s">
        <v>5691</v>
      </c>
      <c r="AR247" s="68" t="s">
        <v>7528</v>
      </c>
      <c r="AS247" s="68"/>
      <c r="AT247" s="68"/>
      <c r="AU247" s="68" t="s">
        <v>5687</v>
      </c>
      <c r="AV247" s="68" t="s">
        <v>5687</v>
      </c>
      <c r="AW247" s="68" t="s">
        <v>7528</v>
      </c>
      <c r="AX247" s="68" t="s">
        <v>7528</v>
      </c>
      <c r="AY247" s="71" t="s">
        <v>1329</v>
      </c>
      <c r="AZ247" s="71" t="s">
        <v>1329</v>
      </c>
      <c r="BA247" s="71" t="s">
        <v>1329</v>
      </c>
      <c r="BB247" s="68" t="s">
        <v>4141</v>
      </c>
      <c r="BC247" s="68" t="s">
        <v>4141</v>
      </c>
      <c r="BD247" s="68" t="s">
        <v>4141</v>
      </c>
      <c r="BF247" s="71" t="s">
        <v>1329</v>
      </c>
      <c r="BG247" s="68" t="s">
        <v>7528</v>
      </c>
      <c r="BI247" s="71" t="s">
        <v>1329</v>
      </c>
      <c r="BJ247" s="71" t="s">
        <v>1329</v>
      </c>
      <c r="BK247" s="68" t="s">
        <v>4173</v>
      </c>
      <c r="BL247" s="68" t="s">
        <v>5687</v>
      </c>
      <c r="BM247" s="68" t="s">
        <v>7528</v>
      </c>
      <c r="BO247" s="68" t="s">
        <v>7528</v>
      </c>
      <c r="BP247" s="71" t="s">
        <v>1329</v>
      </c>
      <c r="BQ247" s="71" t="s">
        <v>1329</v>
      </c>
      <c r="BR247" s="68" t="s">
        <v>4173</v>
      </c>
      <c r="BS247" s="68" t="s">
        <v>5687</v>
      </c>
      <c r="BT247" s="71" t="s">
        <v>1329</v>
      </c>
      <c r="BU247" s="71" t="s">
        <v>1329</v>
      </c>
      <c r="BV247" s="68" t="s">
        <v>4173</v>
      </c>
      <c r="BW247" s="68" t="s">
        <v>5687</v>
      </c>
      <c r="BX247" s="68" t="s">
        <v>8537</v>
      </c>
      <c r="BY247" s="68" t="s">
        <v>5687</v>
      </c>
      <c r="BZ247" s="68" t="s">
        <v>4877</v>
      </c>
      <c r="CA247" s="68" t="s">
        <v>8537</v>
      </c>
      <c r="CB247" s="68" t="s">
        <v>4877</v>
      </c>
      <c r="CC247" s="68" t="s">
        <v>8537</v>
      </c>
      <c r="CD247" s="68" t="s">
        <v>4877</v>
      </c>
      <c r="CF247" s="68" t="s">
        <v>4141</v>
      </c>
      <c r="CG247" s="68" t="s">
        <v>4141</v>
      </c>
      <c r="CJ247" s="71" t="s">
        <v>1329</v>
      </c>
      <c r="CK247" s="68" t="s">
        <v>5687</v>
      </c>
      <c r="CL247" s="68" t="s">
        <v>5687</v>
      </c>
      <c r="CM247" s="68" t="s">
        <v>5687</v>
      </c>
      <c r="CN247" s="68" t="s">
        <v>8060</v>
      </c>
      <c r="CO247" s="68" t="s">
        <v>8060</v>
      </c>
      <c r="CP247" s="71" t="s">
        <v>1329</v>
      </c>
      <c r="CQ247" s="71" t="s">
        <v>1329</v>
      </c>
      <c r="CR247" s="68" t="s">
        <v>5702</v>
      </c>
      <c r="CT247" s="68" t="s">
        <v>1329</v>
      </c>
      <c r="CU247" s="68" t="s">
        <v>1329</v>
      </c>
      <c r="CV247" s="68" t="s">
        <v>5687</v>
      </c>
      <c r="CX247" s="68" t="s">
        <v>1329</v>
      </c>
      <c r="CY247" s="68" t="s">
        <v>1329</v>
      </c>
      <c r="CZ247" s="68" t="s">
        <v>5687</v>
      </c>
      <c r="DA247" s="68" t="s">
        <v>5687</v>
      </c>
      <c r="DC247" s="68" t="s">
        <v>1329</v>
      </c>
      <c r="DE247" s="68" t="s">
        <v>1329</v>
      </c>
      <c r="DF247" s="68" t="s">
        <v>5687</v>
      </c>
      <c r="DG247" s="68" t="s">
        <v>1329</v>
      </c>
      <c r="DH247" s="68" t="s">
        <v>5687</v>
      </c>
      <c r="DI247" s="68" t="s">
        <v>1329</v>
      </c>
      <c r="DJ247" s="68" t="s">
        <v>1329</v>
      </c>
      <c r="DK247" s="68" t="s">
        <v>1329</v>
      </c>
      <c r="DL247" s="68" t="s">
        <v>1329</v>
      </c>
      <c r="DM247" s="68" t="s">
        <v>1329</v>
      </c>
      <c r="DN247" s="68" t="s">
        <v>5702</v>
      </c>
      <c r="DO247" s="68" t="s">
        <v>5717</v>
      </c>
      <c r="DP247" s="68" t="s">
        <v>5717</v>
      </c>
      <c r="DQ247" s="68" t="s">
        <v>1329</v>
      </c>
      <c r="DV247" s="68" t="s">
        <v>4883</v>
      </c>
      <c r="DW247" s="68" t="s">
        <v>4883</v>
      </c>
      <c r="DX247" s="68" t="s">
        <v>4883</v>
      </c>
      <c r="DY247" s="68" t="s">
        <v>4883</v>
      </c>
      <c r="DZ247" s="68" t="s">
        <v>5484</v>
      </c>
      <c r="EA247" s="68" t="s">
        <v>5484</v>
      </c>
      <c r="EB247" s="68" t="s">
        <v>5484</v>
      </c>
      <c r="EC247" s="68" t="s">
        <v>5484</v>
      </c>
      <c r="ED247" s="68" t="s">
        <v>5717</v>
      </c>
      <c r="EE247" s="68" t="s">
        <v>5717</v>
      </c>
      <c r="EF247" s="68" t="s">
        <v>5717</v>
      </c>
      <c r="EG247" s="68" t="s">
        <v>5717</v>
      </c>
      <c r="EH247" s="68" t="s">
        <v>6081</v>
      </c>
      <c r="EI247" s="68" t="s">
        <v>6081</v>
      </c>
      <c r="EJ247" s="68" t="s">
        <v>6081</v>
      </c>
      <c r="EK247" s="68" t="s">
        <v>6081</v>
      </c>
      <c r="EL247" s="68" t="s">
        <v>7404</v>
      </c>
      <c r="EM247" s="68" t="s">
        <v>7404</v>
      </c>
      <c r="EN247" s="68" t="s">
        <v>7404</v>
      </c>
      <c r="EO247" s="68" t="s">
        <v>7404</v>
      </c>
      <c r="EP247" s="68" t="s">
        <v>8184</v>
      </c>
      <c r="EQ247" s="68" t="s">
        <v>1329</v>
      </c>
      <c r="ER247" s="68" t="s">
        <v>8184</v>
      </c>
      <c r="ES247" s="68" t="s">
        <v>1329</v>
      </c>
      <c r="ET247" s="68" t="s">
        <v>1329</v>
      </c>
      <c r="EU247" s="68" t="s">
        <v>1329</v>
      </c>
      <c r="EV247" s="68" t="s">
        <v>5717</v>
      </c>
      <c r="EW247" s="68" t="s">
        <v>5717</v>
      </c>
      <c r="EX247" s="68" t="s">
        <v>5717</v>
      </c>
      <c r="EY247" s="68" t="s">
        <v>5717</v>
      </c>
      <c r="EZ247" s="68" t="s">
        <v>1329</v>
      </c>
      <c r="FA247" s="68" t="s">
        <v>1329</v>
      </c>
      <c r="FB247" s="192" t="s">
        <v>5717</v>
      </c>
      <c r="FC247" s="192" t="s">
        <v>5717</v>
      </c>
      <c r="FD247" s="68" t="s">
        <v>1329</v>
      </c>
      <c r="FE247" s="68" t="s">
        <v>1329</v>
      </c>
      <c r="FF247" s="68" t="s">
        <v>5717</v>
      </c>
      <c r="FG247" s="68" t="s">
        <v>1329</v>
      </c>
      <c r="FH247" s="68" t="s">
        <v>1329</v>
      </c>
      <c r="FI247" s="68" t="s">
        <v>1329</v>
      </c>
      <c r="FK247" s="68" t="s">
        <v>625</v>
      </c>
      <c r="FM247" s="68" t="s">
        <v>6405</v>
      </c>
      <c r="FN247" s="68" t="s">
        <v>6405</v>
      </c>
      <c r="FO247" s="68" t="s">
        <v>7770</v>
      </c>
      <c r="FP247" s="68" t="s">
        <v>7770</v>
      </c>
      <c r="FQ247" s="68" t="s">
        <v>7770</v>
      </c>
      <c r="FR247" s="68" t="s">
        <v>7770</v>
      </c>
      <c r="FS247" s="68" t="s">
        <v>1329</v>
      </c>
      <c r="FT247" s="68" t="s">
        <v>5756</v>
      </c>
      <c r="FU247" s="68" t="s">
        <v>5756</v>
      </c>
      <c r="FV247" s="68" t="s">
        <v>5756</v>
      </c>
      <c r="FW247" s="68" t="s">
        <v>1329</v>
      </c>
      <c r="FX247" s="68" t="s">
        <v>5756</v>
      </c>
      <c r="FY247" s="68" t="s">
        <v>5756</v>
      </c>
      <c r="FZ247" s="68" t="s">
        <v>5763</v>
      </c>
      <c r="GA247" s="69" t="s">
        <v>1329</v>
      </c>
      <c r="GB247" s="68" t="s">
        <v>5763</v>
      </c>
      <c r="GC247" s="68" t="s">
        <v>5763</v>
      </c>
      <c r="GD247" s="69" t="s">
        <v>1329</v>
      </c>
      <c r="GE247" s="69" t="s">
        <v>1329</v>
      </c>
      <c r="GF247" s="68" t="s">
        <v>4883</v>
      </c>
      <c r="GG247" s="194" t="s">
        <v>4883</v>
      </c>
      <c r="GH247" s="68" t="s">
        <v>5763</v>
      </c>
      <c r="GI247" s="68" t="s">
        <v>5763</v>
      </c>
      <c r="GJ247" s="68" t="s">
        <v>1329</v>
      </c>
      <c r="GK247" s="68" t="s">
        <v>1329</v>
      </c>
      <c r="GL247" s="68" t="s">
        <v>5763</v>
      </c>
      <c r="GM247" s="68" t="s">
        <v>5763</v>
      </c>
      <c r="GN247" s="68" t="s">
        <v>5763</v>
      </c>
      <c r="GO247" s="69" t="s">
        <v>1329</v>
      </c>
      <c r="GP247" s="68" t="s">
        <v>5763</v>
      </c>
      <c r="GQ247" s="68" t="s">
        <v>5794</v>
      </c>
      <c r="GT247" s="68" t="s">
        <v>4883</v>
      </c>
      <c r="GU247" s="68" t="s">
        <v>4883</v>
      </c>
      <c r="GV247" s="68" t="s">
        <v>5794</v>
      </c>
      <c r="GW247" s="68" t="s">
        <v>5794</v>
      </c>
      <c r="GX247" s="68" t="s">
        <v>5794</v>
      </c>
      <c r="GY247" s="68" t="s">
        <v>5794</v>
      </c>
      <c r="GZ247" s="68" t="s">
        <v>5794</v>
      </c>
      <c r="HC247" s="68" t="s">
        <v>4173</v>
      </c>
      <c r="HD247" s="68" t="s">
        <v>4173</v>
      </c>
      <c r="HE247" s="68" t="s">
        <v>5794</v>
      </c>
      <c r="HF247" s="68" t="s">
        <v>5794</v>
      </c>
      <c r="HG247" s="68" t="s">
        <v>7827</v>
      </c>
      <c r="HH247" s="68" t="s">
        <v>7827</v>
      </c>
      <c r="HI247" s="68" t="s">
        <v>5794</v>
      </c>
      <c r="HJ247" s="68" t="s">
        <v>5794</v>
      </c>
      <c r="HK247" s="68" t="s">
        <v>1329</v>
      </c>
      <c r="HL247" s="68" t="s">
        <v>5794</v>
      </c>
      <c r="HM247" s="68" t="s">
        <v>4883</v>
      </c>
    </row>
    <row r="248" spans="1:221" ht="9">
      <c r="A248" s="98"/>
      <c r="B248" s="98"/>
      <c r="C248" s="114"/>
      <c r="D248" s="114"/>
      <c r="E248" s="114"/>
      <c r="F248" s="114"/>
      <c r="G248" s="114"/>
      <c r="H248" s="114"/>
      <c r="I248" s="114"/>
      <c r="K248" s="114"/>
      <c r="L248" s="114"/>
      <c r="M248" s="114"/>
      <c r="N248" s="114"/>
      <c r="O248" s="114"/>
      <c r="P248" s="98"/>
      <c r="Q248" s="114"/>
      <c r="R248" s="98"/>
      <c r="S248" s="114"/>
      <c r="T248" s="114"/>
      <c r="U248" s="114"/>
      <c r="V248" s="114"/>
      <c r="W248" s="114"/>
      <c r="X248" s="114"/>
      <c r="Y248" s="114"/>
      <c r="Z248" s="98"/>
      <c r="AA248" s="98"/>
      <c r="AB248" s="98"/>
      <c r="AC248" s="114"/>
      <c r="AD248" s="114"/>
      <c r="AE248" s="114"/>
      <c r="AF248" s="114"/>
      <c r="AG248" s="114"/>
      <c r="AH248" s="114"/>
      <c r="AI248" s="114"/>
      <c r="AJ248" s="114"/>
      <c r="AK248" s="114"/>
      <c r="AL248" s="114"/>
      <c r="AM248" s="114"/>
      <c r="AN248" s="114"/>
      <c r="AO248" s="114"/>
      <c r="AP248" s="114"/>
      <c r="AQ248" s="114"/>
      <c r="AR248" s="114"/>
      <c r="AS248" s="114"/>
      <c r="AT248" s="114"/>
      <c r="AU248" s="114"/>
      <c r="AV248" s="114"/>
      <c r="AW248" s="114"/>
      <c r="AX248" s="114"/>
      <c r="AY248" s="114"/>
      <c r="AZ248" s="114"/>
      <c r="BA248" s="114"/>
      <c r="BB248" s="114"/>
      <c r="BC248" s="114"/>
      <c r="BD248" s="114"/>
      <c r="BE248" s="90"/>
      <c r="BF248" s="114"/>
      <c r="BG248" s="114"/>
      <c r="BH248" s="90"/>
      <c r="BI248" s="114"/>
      <c r="BJ248" s="114"/>
      <c r="BK248" s="114"/>
      <c r="BL248" s="114"/>
      <c r="BM248" s="114"/>
      <c r="BN248" s="90"/>
      <c r="BO248" s="114"/>
      <c r="BP248" s="114"/>
      <c r="BQ248" s="114"/>
      <c r="BR248" s="114"/>
      <c r="BS248" s="114"/>
      <c r="BT248" s="114"/>
      <c r="BU248" s="114"/>
      <c r="BV248" s="114"/>
      <c r="BW248" s="114"/>
      <c r="BX248" s="114"/>
      <c r="BY248" s="114"/>
      <c r="BZ248" s="114"/>
      <c r="CA248" s="114"/>
      <c r="CB248" s="114"/>
      <c r="CC248" s="114"/>
      <c r="CD248" s="114"/>
      <c r="CE248" s="90"/>
      <c r="CF248" s="114"/>
      <c r="CG248" s="114"/>
      <c r="CH248" s="90"/>
      <c r="CI248" s="90"/>
      <c r="CK248" s="114"/>
      <c r="CL248" s="114"/>
      <c r="CM248" s="114"/>
      <c r="CN248" s="114"/>
      <c r="CO248" s="114"/>
      <c r="CP248" s="114"/>
      <c r="CQ248" s="114"/>
      <c r="CR248" s="114"/>
      <c r="CS248" s="90"/>
      <c r="CT248" s="114"/>
      <c r="CU248" s="114"/>
      <c r="CV248" s="114"/>
      <c r="CW248" s="90"/>
      <c r="CX248" s="114"/>
      <c r="CY248" s="114"/>
      <c r="CZ248" s="114"/>
      <c r="DA248" s="114"/>
      <c r="DB248" s="90"/>
      <c r="DC248" s="114"/>
      <c r="DD248" s="90"/>
      <c r="DE248" s="114"/>
      <c r="DF248" s="114"/>
      <c r="DG248" s="114"/>
      <c r="DH248" s="114"/>
      <c r="DI248" s="90"/>
      <c r="DJ248" s="90"/>
      <c r="DK248" s="90"/>
      <c r="DL248" s="114"/>
      <c r="DM248" s="114"/>
      <c r="DN248" s="114"/>
      <c r="DO248" s="114"/>
      <c r="DP248" s="114"/>
      <c r="DR248" s="90"/>
      <c r="DS248" s="90"/>
      <c r="DT248" s="90"/>
      <c r="DU248" s="90"/>
      <c r="DV248" s="114"/>
      <c r="DW248" s="114"/>
      <c r="DX248" s="114"/>
      <c r="DY248" s="114"/>
      <c r="DZ248" s="114"/>
      <c r="EA248" s="114"/>
      <c r="EB248" s="114"/>
      <c r="EC248" s="114"/>
      <c r="ED248" s="114"/>
      <c r="EE248" s="114"/>
      <c r="EF248" s="114"/>
      <c r="EG248" s="114"/>
      <c r="EH248" s="114"/>
      <c r="EI248" s="114"/>
      <c r="EJ248" s="114"/>
      <c r="EK248" s="114"/>
      <c r="EL248" s="114"/>
      <c r="EM248" s="114"/>
      <c r="EN248" s="114"/>
      <c r="EO248" s="114"/>
      <c r="EP248" s="114"/>
      <c r="EQ248" s="114"/>
      <c r="ER248" s="114"/>
      <c r="ES248" s="114"/>
      <c r="ET248" s="114"/>
      <c r="EU248" s="114"/>
      <c r="EV248" s="114"/>
      <c r="EW248" s="114"/>
      <c r="EX248" s="114"/>
      <c r="EY248" s="114"/>
      <c r="EZ248" s="114"/>
      <c r="FA248" s="114"/>
      <c r="FB248" s="114"/>
      <c r="FC248" s="114"/>
      <c r="FD248" s="114"/>
      <c r="FE248" s="114"/>
      <c r="FF248" s="114"/>
      <c r="FG248" s="114"/>
      <c r="FH248" s="114"/>
      <c r="FI248" s="114"/>
      <c r="FJ248" s="90"/>
      <c r="FK248" s="114"/>
      <c r="FM248" s="114"/>
      <c r="FN248" s="114"/>
      <c r="FO248" s="114"/>
      <c r="FP248" s="114"/>
      <c r="FQ248" s="114"/>
      <c r="FR248" s="114"/>
      <c r="FS248" s="114"/>
      <c r="FT248" s="114"/>
      <c r="FU248" s="114"/>
      <c r="FV248" s="114"/>
      <c r="FX248" s="114"/>
      <c r="FY248" s="114"/>
      <c r="FZ248" s="114"/>
      <c r="GA248" s="90"/>
      <c r="GB248" s="114"/>
      <c r="GC248" s="114"/>
      <c r="GD248" s="114"/>
      <c r="GE248" s="114"/>
      <c r="GF248" s="114"/>
      <c r="GG248" s="114"/>
      <c r="GH248" s="114"/>
      <c r="GI248" s="114"/>
      <c r="GL248" s="114"/>
      <c r="GM248" s="114"/>
      <c r="GN248" s="114"/>
      <c r="GP248" s="114"/>
      <c r="GQ248" s="114"/>
      <c r="GT248" s="114"/>
      <c r="GU248" s="114"/>
      <c r="GV248" s="114"/>
      <c r="GW248" s="114"/>
      <c r="GX248" s="114"/>
      <c r="GY248" s="114"/>
      <c r="GZ248" s="114"/>
      <c r="HC248" s="114"/>
      <c r="HD248" s="114"/>
      <c r="HE248" s="114"/>
      <c r="HF248" s="114"/>
      <c r="HG248" s="114"/>
      <c r="HH248" s="114"/>
      <c r="HL248" s="114"/>
      <c r="HM248" s="114"/>
    </row>
    <row r="249" spans="1:221">
      <c r="A249" s="32"/>
      <c r="B249" s="32"/>
      <c r="P249" s="32"/>
      <c r="R249" s="32"/>
      <c r="Z249" s="32"/>
      <c r="AA249" s="32"/>
      <c r="AB249" s="32"/>
      <c r="BE249" s="90"/>
      <c r="BH249" s="90"/>
      <c r="BN249" s="90"/>
      <c r="CE249" s="90"/>
      <c r="CH249" s="90"/>
      <c r="CI249" s="90"/>
      <c r="CQ249" s="70"/>
      <c r="CR249" s="70"/>
      <c r="CS249" s="90"/>
      <c r="CW249" s="90"/>
      <c r="DB249" s="90"/>
      <c r="DD249" s="90"/>
      <c r="DI249" s="90"/>
      <c r="DJ249" s="90"/>
      <c r="DK249" s="90"/>
      <c r="DQ249" s="98"/>
      <c r="DR249" s="90"/>
      <c r="DS249" s="90"/>
      <c r="DT249" s="90"/>
      <c r="DU249" s="90"/>
      <c r="FJ249" s="90"/>
      <c r="GA249" s="90"/>
      <c r="GB249" s="5"/>
      <c r="GC249" s="5"/>
      <c r="HB249" s="41"/>
      <c r="HI249" s="98"/>
      <c r="HJ249" s="98"/>
    </row>
    <row r="250" spans="1:221" ht="25.5">
      <c r="A250" s="99"/>
      <c r="B250" s="99"/>
      <c r="C250" s="58"/>
      <c r="D250" s="58"/>
      <c r="E250" s="58"/>
      <c r="F250" s="58"/>
      <c r="G250" s="58"/>
      <c r="H250" s="58"/>
      <c r="I250" s="58"/>
      <c r="J250" s="98"/>
      <c r="K250" s="5"/>
      <c r="L250" s="58"/>
      <c r="M250" s="89"/>
      <c r="N250" s="58"/>
      <c r="O250" s="89"/>
      <c r="P250" s="99"/>
      <c r="Q250" s="5"/>
      <c r="R250" s="99"/>
      <c r="S250" s="5"/>
      <c r="T250" s="58"/>
      <c r="U250" s="58"/>
      <c r="V250" s="58"/>
      <c r="W250" s="58"/>
      <c r="X250" s="58"/>
      <c r="Y250" s="58"/>
      <c r="Z250" s="99"/>
      <c r="AA250" s="99"/>
      <c r="AB250" s="99"/>
      <c r="AC250" s="5"/>
      <c r="AD250" s="5"/>
      <c r="AE250" s="5"/>
      <c r="AF250" s="58"/>
      <c r="AG250" s="58"/>
      <c r="AH250" s="58"/>
      <c r="AI250" s="222" t="s">
        <v>6709</v>
      </c>
      <c r="AJ250" s="58"/>
      <c r="AK250" s="58"/>
      <c r="AL250" s="58"/>
      <c r="AM250" s="58"/>
      <c r="AN250" s="58"/>
      <c r="AO250" s="58"/>
      <c r="AP250" s="222" t="s">
        <v>6709</v>
      </c>
      <c r="AQ250" s="222" t="s">
        <v>6709</v>
      </c>
      <c r="AR250" s="58"/>
      <c r="AS250" s="58"/>
      <c r="AT250" s="58"/>
      <c r="AU250" s="7"/>
      <c r="AV250" s="7"/>
      <c r="AY250" s="7"/>
      <c r="AZ250" s="7"/>
      <c r="BA250" s="7"/>
      <c r="BB250" s="116" t="s">
        <v>4878</v>
      </c>
      <c r="BC250" s="116" t="s">
        <v>4878</v>
      </c>
      <c r="BD250" s="116" t="s">
        <v>4878</v>
      </c>
      <c r="BE250" s="90"/>
      <c r="BF250" s="7"/>
      <c r="BH250" s="90"/>
      <c r="BI250" s="7"/>
      <c r="BJ250" s="7"/>
      <c r="BK250" s="7"/>
      <c r="BL250" s="58"/>
      <c r="BN250" s="90"/>
      <c r="BP250" s="7"/>
      <c r="BQ250" s="7"/>
      <c r="BR250" s="7"/>
      <c r="BS250" s="58"/>
      <c r="BT250" s="7"/>
      <c r="BU250" s="7"/>
      <c r="BV250" s="7"/>
      <c r="BW250" s="58"/>
      <c r="CE250" s="90"/>
      <c r="CF250" s="7"/>
      <c r="CG250" s="7"/>
      <c r="CH250" s="90"/>
      <c r="CI250" s="90"/>
      <c r="CJ250" s="90"/>
      <c r="CL250" s="31"/>
      <c r="CM250" s="31"/>
      <c r="CP250" s="38"/>
      <c r="CQ250" s="38"/>
      <c r="CR250" s="31"/>
      <c r="CS250" s="90"/>
      <c r="CT250" s="38"/>
      <c r="CU250" s="38"/>
      <c r="CV250" s="38"/>
      <c r="CW250" s="90"/>
      <c r="CX250" s="7"/>
      <c r="CY250" s="7"/>
      <c r="CZ250" s="7"/>
      <c r="DA250" s="58"/>
      <c r="DB250" s="90"/>
      <c r="DC250" s="7"/>
      <c r="DD250" s="90"/>
      <c r="DE250" s="7"/>
      <c r="DF250" s="58" t="s">
        <v>5677</v>
      </c>
      <c r="DG250" s="7"/>
      <c r="DH250" s="58"/>
      <c r="DI250" s="90"/>
      <c r="DJ250" s="90"/>
      <c r="DK250" s="90"/>
      <c r="DL250" s="7"/>
      <c r="DM250" s="7"/>
      <c r="DN250" s="89"/>
      <c r="DQ250" s="32"/>
      <c r="DR250" s="90"/>
      <c r="DS250" s="90"/>
      <c r="DT250" s="90"/>
      <c r="DU250" s="90"/>
      <c r="DV250" s="58"/>
      <c r="DW250" s="58"/>
      <c r="DX250" s="58"/>
      <c r="DY250" s="58"/>
      <c r="DZ250" s="58"/>
      <c r="EA250" s="58"/>
      <c r="EB250" s="58"/>
      <c r="EC250" s="58"/>
      <c r="ED250" s="58"/>
      <c r="EE250" s="58"/>
      <c r="EF250" s="58"/>
      <c r="EG250" s="58"/>
      <c r="EP250" s="58"/>
      <c r="EQ250" s="7"/>
      <c r="ER250" s="58"/>
      <c r="ES250" s="7"/>
      <c r="ET250" s="7"/>
      <c r="EU250" s="7"/>
      <c r="EV250" s="58"/>
      <c r="EW250" s="58"/>
      <c r="EX250" s="58"/>
      <c r="EY250" s="58"/>
      <c r="EZ250" s="5"/>
      <c r="FA250" s="5"/>
      <c r="FB250" s="58"/>
      <c r="FC250" s="58"/>
      <c r="FD250" s="7"/>
      <c r="FE250" s="7"/>
      <c r="FF250" s="89"/>
      <c r="FG250" s="89"/>
      <c r="FH250" s="7"/>
      <c r="FI250" s="89"/>
      <c r="FJ250" s="90"/>
      <c r="FK250" s="58"/>
      <c r="FM250" s="89"/>
      <c r="FN250" s="89" t="s">
        <v>7474</v>
      </c>
      <c r="FO250" s="89"/>
      <c r="FP250" s="89"/>
      <c r="FQ250" s="89"/>
      <c r="FR250" s="89"/>
      <c r="FT250" s="58"/>
      <c r="FU250" s="58"/>
      <c r="FV250" s="58"/>
      <c r="FX250" s="89"/>
      <c r="FY250" s="89"/>
      <c r="FZ250" s="89"/>
      <c r="GA250" s="90"/>
      <c r="GB250" s="3"/>
      <c r="GC250" s="3"/>
      <c r="GL250" s="89"/>
      <c r="GM250" s="89"/>
      <c r="GN250" s="89"/>
      <c r="GP250" s="89"/>
      <c r="GQ250" s="89"/>
      <c r="GT250" s="89"/>
      <c r="GU250" s="89"/>
      <c r="GV250" s="89"/>
      <c r="GW250" s="89"/>
      <c r="HE250" s="58"/>
      <c r="HF250" s="58"/>
      <c r="HI250" s="58"/>
      <c r="HJ250" s="58"/>
      <c r="HK250" s="98"/>
      <c r="HL250" s="6"/>
    </row>
    <row r="251" spans="1:221">
      <c r="C251" s="25"/>
      <c r="D251" s="25"/>
      <c r="E251" s="25"/>
      <c r="F251" s="25"/>
      <c r="G251" s="25"/>
      <c r="H251" s="25"/>
      <c r="I251" s="25"/>
      <c r="J251" s="32"/>
      <c r="K251" s="3"/>
      <c r="L251" s="25"/>
      <c r="M251" s="25"/>
      <c r="N251" s="25"/>
      <c r="O251" s="25"/>
      <c r="Q251" s="3"/>
      <c r="S251" s="3"/>
      <c r="T251" s="30"/>
      <c r="U251" s="25"/>
      <c r="V251" s="30"/>
      <c r="W251" s="25"/>
      <c r="X251" s="30"/>
      <c r="Y251" s="25"/>
      <c r="AC251" s="3"/>
      <c r="AD251" s="3"/>
      <c r="AE251" s="3"/>
      <c r="AF251" s="25"/>
      <c r="AG251" s="25"/>
      <c r="AH251" s="25"/>
      <c r="AI251" s="25"/>
      <c r="AJ251" s="25"/>
      <c r="AK251" s="25"/>
      <c r="AL251" s="25"/>
      <c r="AM251" s="25"/>
      <c r="AN251" s="25"/>
      <c r="AO251" s="25"/>
      <c r="AP251" s="25"/>
      <c r="AQ251" s="25"/>
      <c r="AR251" s="25"/>
      <c r="AS251" s="25"/>
      <c r="AT251" s="25"/>
      <c r="AU251" s="7"/>
      <c r="AV251" s="7"/>
      <c r="AW251" s="25"/>
      <c r="AX251" s="25"/>
      <c r="AY251" s="7"/>
      <c r="AZ251" s="7"/>
      <c r="BA251" s="7"/>
      <c r="BB251" s="25" t="s">
        <v>4149</v>
      </c>
      <c r="BC251" s="25" t="s">
        <v>4149</v>
      </c>
      <c r="BD251" s="25" t="s">
        <v>4149</v>
      </c>
      <c r="BF251" s="7"/>
      <c r="BG251" s="25"/>
      <c r="BI251" s="7"/>
      <c r="BJ251" s="7"/>
      <c r="BK251" s="7"/>
      <c r="BL251" s="25"/>
      <c r="BM251" s="25"/>
      <c r="BO251" s="25"/>
      <c r="BP251" s="7"/>
      <c r="BQ251" s="7"/>
      <c r="BR251" s="7"/>
      <c r="BS251" s="25"/>
      <c r="BT251" s="7"/>
      <c r="BU251" s="7"/>
      <c r="BV251" s="7"/>
      <c r="BW251" s="25"/>
      <c r="BX251" s="25"/>
      <c r="BY251" s="25"/>
      <c r="BZ251" s="25"/>
      <c r="CA251" s="25"/>
      <c r="CB251" s="25"/>
      <c r="CC251" s="25"/>
      <c r="CD251" s="25"/>
      <c r="CF251" s="7"/>
      <c r="CG251" s="7"/>
      <c r="CJ251" s="90"/>
      <c r="CK251" s="25"/>
      <c r="CL251" s="30"/>
      <c r="CM251" s="25"/>
      <c r="CN251" s="25"/>
      <c r="CO251" s="25"/>
      <c r="CP251" s="38"/>
      <c r="CQ251" s="38"/>
      <c r="CR251" s="30"/>
      <c r="CT251" s="38"/>
      <c r="CU251" s="38"/>
      <c r="CV251" s="38"/>
      <c r="CX251" s="7"/>
      <c r="CY251" s="7"/>
      <c r="CZ251" s="7"/>
      <c r="DA251" s="25"/>
      <c r="DC251" s="7"/>
      <c r="DE251" s="7"/>
      <c r="DF251" s="25"/>
      <c r="DG251" s="7"/>
      <c r="DH251" s="25"/>
      <c r="DL251" s="7"/>
      <c r="DM251" s="7"/>
      <c r="DN251" s="25"/>
      <c r="DO251" s="25"/>
      <c r="DP251" s="25"/>
      <c r="DQ251" s="99"/>
      <c r="DV251" s="30"/>
      <c r="DW251" s="30"/>
      <c r="DX251" s="30"/>
      <c r="DY251" s="30"/>
      <c r="DZ251" s="30"/>
      <c r="EA251" s="30"/>
      <c r="EB251" s="30"/>
      <c r="EC251" s="30"/>
      <c r="ED251" s="30"/>
      <c r="EE251" s="30"/>
      <c r="EF251" s="30"/>
      <c r="EG251" s="30"/>
      <c r="EH251" s="25"/>
      <c r="EI251" s="25"/>
      <c r="EJ251" s="25"/>
      <c r="EK251" s="25"/>
      <c r="EL251" s="25"/>
      <c r="EM251" s="25"/>
      <c r="EN251" s="25"/>
      <c r="EO251" s="25"/>
      <c r="EP251" s="30"/>
      <c r="EQ251" s="7"/>
      <c r="ER251" s="30"/>
      <c r="ES251" s="7"/>
      <c r="ET251" s="7"/>
      <c r="EU251" s="7"/>
      <c r="EV251" s="30"/>
      <c r="EW251" s="30"/>
      <c r="EX251" s="30"/>
      <c r="EY251" s="30"/>
      <c r="EZ251" s="3"/>
      <c r="FA251" s="3"/>
      <c r="FB251" s="25"/>
      <c r="FC251" s="25"/>
      <c r="FD251" s="7"/>
      <c r="FE251" s="7"/>
      <c r="FF251" s="30"/>
      <c r="FG251" s="30"/>
      <c r="FH251" s="7"/>
      <c r="FI251" s="30"/>
      <c r="FK251" s="30"/>
      <c r="FM251" s="30"/>
      <c r="FN251" s="30"/>
      <c r="FO251" s="30"/>
      <c r="FP251" s="30"/>
      <c r="FQ251" s="30"/>
      <c r="FR251" s="30"/>
      <c r="FT251" s="30"/>
      <c r="FU251" s="30"/>
      <c r="FV251" s="30"/>
      <c r="FX251" s="30"/>
      <c r="FY251" s="30"/>
      <c r="FZ251" s="30"/>
      <c r="GB251" s="8"/>
      <c r="GC251" s="8"/>
      <c r="GF251" s="25"/>
      <c r="GG251" s="25"/>
      <c r="GH251" s="25"/>
      <c r="GI251" s="25"/>
      <c r="GL251" s="30"/>
      <c r="GM251" s="30"/>
      <c r="GN251" s="30"/>
      <c r="GP251" s="30"/>
      <c r="GQ251" s="30"/>
      <c r="GT251" s="30"/>
      <c r="GU251" s="30"/>
      <c r="GV251" s="30"/>
      <c r="GW251" s="30"/>
      <c r="HD251" s="105"/>
      <c r="HE251" s="30"/>
      <c r="HF251" s="30"/>
      <c r="HI251" s="30"/>
      <c r="HJ251" s="30"/>
      <c r="HK251" s="32"/>
      <c r="HL251" s="30"/>
      <c r="HM251" s="30"/>
    </row>
    <row r="252" spans="1:221" ht="18">
      <c r="D252" s="89"/>
      <c r="H252" s="89"/>
      <c r="J252" s="99"/>
      <c r="K252" s="8"/>
      <c r="M252" s="89"/>
      <c r="O252" s="89"/>
      <c r="Q252" s="8"/>
      <c r="S252" s="8"/>
      <c r="T252" s="189"/>
      <c r="V252" s="189"/>
      <c r="X252" s="189"/>
      <c r="AC252" s="8"/>
      <c r="AD252" s="8"/>
      <c r="AE252" s="8"/>
      <c r="AU252" s="7"/>
      <c r="AV252" s="7"/>
      <c r="AW252" s="89"/>
      <c r="AX252" s="89"/>
      <c r="AY252" s="7"/>
      <c r="AZ252" s="7"/>
      <c r="BA252" s="7"/>
      <c r="BB252" s="68" t="s">
        <v>4877</v>
      </c>
      <c r="BC252" s="68" t="s">
        <v>4877</v>
      </c>
      <c r="BD252" s="68" t="s">
        <v>4877</v>
      </c>
      <c r="BF252" s="7"/>
      <c r="BG252" s="89"/>
      <c r="BI252" s="7"/>
      <c r="BJ252" s="7"/>
      <c r="BK252" s="7"/>
      <c r="BM252" s="89"/>
      <c r="BO252" s="89"/>
      <c r="BP252" s="7"/>
      <c r="BQ252" s="7"/>
      <c r="BR252" s="7"/>
      <c r="BT252" s="7"/>
      <c r="BU252" s="7"/>
      <c r="BV252" s="7"/>
      <c r="BX252" s="89"/>
      <c r="BY252" s="189"/>
      <c r="BZ252" s="189"/>
      <c r="CA252" s="89"/>
      <c r="CB252" s="189"/>
      <c r="CC252" s="89"/>
      <c r="CD252" s="189"/>
      <c r="CF252" s="7"/>
      <c r="CG252" s="7"/>
      <c r="CJ252" s="90"/>
      <c r="CK252" s="189"/>
      <c r="CL252" s="197"/>
      <c r="CM252" s="189"/>
      <c r="CN252" s="89"/>
      <c r="CO252" s="89"/>
      <c r="CP252" s="38"/>
      <c r="CQ252" s="38"/>
      <c r="CR252" s="89"/>
      <c r="CT252" s="38"/>
      <c r="CU252" s="38"/>
      <c r="CV252" s="38"/>
      <c r="CX252" s="7"/>
      <c r="CY252" s="7"/>
      <c r="CZ252" s="7"/>
      <c r="DA252" s="89"/>
      <c r="DC252" s="7"/>
      <c r="DE252" s="7"/>
      <c r="DF252" s="89"/>
      <c r="DG252" s="7"/>
      <c r="DH252" s="89"/>
      <c r="DL252" s="7"/>
      <c r="DM252" s="7"/>
      <c r="DN252" s="89"/>
      <c r="DO252" s="197"/>
      <c r="DP252" s="197"/>
      <c r="DV252" s="89"/>
      <c r="DW252" s="89"/>
      <c r="DX252" s="89"/>
      <c r="DY252" s="89"/>
      <c r="DZ252" s="89"/>
      <c r="EA252" s="89"/>
      <c r="EB252" s="89"/>
      <c r="EC252" s="89"/>
      <c r="ED252" s="89"/>
      <c r="EE252" s="89"/>
      <c r="EF252" s="89"/>
      <c r="EG252" s="89"/>
      <c r="EH252" s="197"/>
      <c r="EI252" s="197"/>
      <c r="EJ252" s="197"/>
      <c r="EK252" s="197"/>
      <c r="EL252" s="197"/>
      <c r="EM252" s="197"/>
      <c r="EN252" s="197"/>
      <c r="EO252" s="197"/>
      <c r="EP252" s="89"/>
      <c r="EQ252" s="7"/>
      <c r="ER252" s="89"/>
      <c r="ES252" s="7"/>
      <c r="ET252" s="7"/>
      <c r="EU252" s="7"/>
      <c r="EV252" s="89"/>
      <c r="EW252" s="89"/>
      <c r="EX252" s="89"/>
      <c r="EY252" s="89"/>
      <c r="EZ252" s="8"/>
      <c r="FA252" s="8"/>
      <c r="FB252" s="197"/>
      <c r="FC252" s="197"/>
      <c r="FD252" s="7"/>
      <c r="FE252" s="7"/>
      <c r="FF252" s="89"/>
      <c r="FG252" s="89"/>
      <c r="FH252" s="7"/>
      <c r="FI252" s="89"/>
      <c r="FK252" s="89"/>
      <c r="FM252" s="89"/>
      <c r="FN252" s="89"/>
      <c r="FO252" s="89"/>
      <c r="FP252" s="89"/>
      <c r="FQ252" s="89"/>
      <c r="FR252" s="89"/>
      <c r="FT252" s="89"/>
      <c r="FU252" s="89"/>
      <c r="FV252" s="89"/>
      <c r="FX252" s="89"/>
      <c r="FY252" s="89"/>
      <c r="FZ252" s="89"/>
      <c r="GF252" s="191" t="s">
        <v>5034</v>
      </c>
      <c r="GG252" s="191" t="s">
        <v>5034</v>
      </c>
      <c r="GH252" s="197"/>
      <c r="GI252" s="197"/>
      <c r="GL252" s="89"/>
      <c r="GM252" s="89"/>
      <c r="GN252" s="89"/>
      <c r="GP252" s="89"/>
      <c r="GQ252" s="89"/>
      <c r="GT252" s="89"/>
      <c r="GU252" s="89"/>
      <c r="GV252" s="89"/>
      <c r="GW252" s="89"/>
      <c r="HE252" s="89"/>
      <c r="HF252" s="89"/>
      <c r="HI252" s="89"/>
      <c r="HJ252" s="89"/>
      <c r="HK252" s="99"/>
      <c r="HL252" s="197"/>
      <c r="HM252" s="197"/>
    </row>
    <row r="253" spans="1:221" ht="38.25">
      <c r="C253" s="187"/>
      <c r="D253" s="187"/>
      <c r="E253" s="187"/>
      <c r="F253" s="187"/>
      <c r="G253" s="187"/>
      <c r="H253" s="187"/>
      <c r="I253" s="187"/>
      <c r="L253" s="187"/>
      <c r="N253" s="187"/>
      <c r="U253" s="187"/>
      <c r="W253" s="187"/>
      <c r="Y253" s="187"/>
      <c r="AL253" s="187"/>
      <c r="AW253" s="188"/>
      <c r="AX253" s="188"/>
      <c r="BB253" s="188" t="s">
        <v>4879</v>
      </c>
      <c r="BC253" s="188" t="s">
        <v>4879</v>
      </c>
      <c r="BD253" s="188" t="s">
        <v>4879</v>
      </c>
      <c r="BG253" s="188"/>
      <c r="BM253" s="188"/>
      <c r="BO253" s="188"/>
      <c r="BX253" s="188"/>
      <c r="CA253" s="188"/>
      <c r="CC253" s="188"/>
      <c r="CK253" s="190"/>
      <c r="CL253" s="190"/>
      <c r="CM253" s="190"/>
      <c r="CN253" s="188"/>
      <c r="CO253" s="188"/>
      <c r="HL253" s="6"/>
      <c r="HM253" s="6"/>
    </row>
    <row r="254" spans="1:221">
      <c r="BE254" s="30"/>
      <c r="BH254" s="30"/>
      <c r="BN254" s="30"/>
      <c r="CE254" s="30"/>
      <c r="CH254" s="30"/>
      <c r="CI254" s="30"/>
      <c r="CK254" s="189"/>
      <c r="CL254" s="189"/>
      <c r="CM254" s="189"/>
      <c r="CS254" s="30"/>
      <c r="CW254" s="30"/>
      <c r="DB254" s="30"/>
      <c r="DD254" s="30"/>
      <c r="DI254" s="30"/>
      <c r="DJ254" s="30"/>
      <c r="DK254" s="30"/>
      <c r="DR254" s="30"/>
      <c r="DS254" s="30"/>
      <c r="DT254" s="30"/>
      <c r="DU254" s="30"/>
      <c r="FJ254" s="30"/>
      <c r="GA254" s="30"/>
      <c r="HL254" s="6"/>
      <c r="HM254" s="6"/>
    </row>
    <row r="255" spans="1:221">
      <c r="HM255" s="6"/>
    </row>
    <row r="256" spans="1:221">
      <c r="AF256" s="6"/>
      <c r="AG256" s="6"/>
      <c r="AH256" s="6"/>
      <c r="AI256" s="6"/>
      <c r="AJ256" s="6"/>
      <c r="AK256" s="6"/>
      <c r="AM256" s="6"/>
      <c r="AN256" s="6"/>
      <c r="AO256" s="6"/>
      <c r="AP256" s="6"/>
      <c r="AQ256" s="6"/>
      <c r="AR256" s="6"/>
      <c r="AS256" s="6"/>
      <c r="AT256" s="6"/>
      <c r="AU256" s="6"/>
      <c r="AV256" s="6"/>
      <c r="AW256" s="6"/>
      <c r="AX256" s="6"/>
      <c r="AY256" s="6"/>
      <c r="AZ256" s="6"/>
      <c r="BA256" s="6"/>
      <c r="BB256" s="6"/>
      <c r="BC256" s="6"/>
      <c r="BD256" s="6"/>
      <c r="BF256" s="6"/>
      <c r="BG256" s="6"/>
      <c r="BI256" s="6"/>
      <c r="BJ256" s="6"/>
      <c r="BK256" s="6"/>
      <c r="BL256" s="6"/>
      <c r="BM256" s="6"/>
      <c r="BO256" s="6"/>
      <c r="BP256" s="6"/>
      <c r="BQ256" s="6"/>
      <c r="BR256" s="6"/>
      <c r="BS256" s="6"/>
      <c r="BT256" s="6"/>
      <c r="BU256" s="6"/>
      <c r="BV256" s="6"/>
      <c r="BW256" s="6"/>
      <c r="BX256" s="6"/>
      <c r="CA256" s="6"/>
      <c r="CC256" s="6"/>
      <c r="CF256" s="104"/>
      <c r="CG256" s="104"/>
      <c r="CJ256" s="30"/>
      <c r="CK256" s="39"/>
      <c r="CL256" s="39"/>
      <c r="CM256" s="39"/>
      <c r="CN256" s="6"/>
      <c r="CO256" s="6"/>
      <c r="CP256" s="39"/>
      <c r="CQ256" s="39"/>
      <c r="CR256" s="39"/>
      <c r="CT256" s="39"/>
      <c r="CU256" s="39"/>
      <c r="CV256" s="39"/>
      <c r="CX256" s="104"/>
      <c r="CY256" s="104"/>
      <c r="CZ256" s="104"/>
      <c r="DA256" s="6"/>
      <c r="DC256" s="6"/>
      <c r="DE256" s="6"/>
      <c r="DF256" s="6"/>
      <c r="DG256" s="6"/>
      <c r="DH256" s="6"/>
      <c r="DL256" s="6"/>
      <c r="DM256" s="6"/>
      <c r="DN256" s="6"/>
      <c r="DO256" s="6"/>
      <c r="DP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FD256" s="6"/>
      <c r="FE256" s="6"/>
      <c r="FF256" s="6"/>
      <c r="FH256" s="6"/>
      <c r="FN256" s="6"/>
      <c r="FP256" s="6"/>
      <c r="FR256" s="6"/>
    </row>
  </sheetData>
  <conditionalFormatting sqref="HS202:ID202 HK8 FL224 FL169 FL171 FL163 FL177 FL173:FL175 FL193 FL201:FL202 FL117 FL153 FL111:FL113 FL107:FL109 FL18 FL13:FL14 FL22:FL26 FL28:FL34 FL16 FL97 FL119 FL133 DR221:DR222 DR213:DR218 DT96:DT97 DT188:DT220 DS104:DY104 DE99:DE104 DT7:DT18 DS233:DY234 DL241:DM241 DL245:DM245 DL221:DM221 DT229:DY234 FL238 FL121:FL123 FL55 FL44:FL53 FL69:FL71 FL59:FL63 FL67 FL57 FL11 FD245:FE245 DT221:DY221 DU213:DY218 FL222 FL115 FL65 FL73 FL38:FL42 HC110:HD110 HC152:HD152 HC120:HD120 DC96:DE96 DC22:DE34 DC213:DE219 CE228:CJ228 CE119:CJ119 CE220:CJ220 AA234 AA242 Z165:Z167 AY165:BD167 AA222:AF222 AY214:BD218 AY9:BD14 BF104:BF105 AY11:BE11 AA67 AA117 AY67:BD73 AY189:BD191 AY122:BF123 AY22:BD26 AY28:BD32 AY220:BD220 AY238:BD238 AY234:BD234 AY230:BD232 BI228:BK234 AY133:BD133 S222 AY193:BD193 S193 S214 Z199:AF199 AY195:BD197 S201:S202 J7:K8 J10:K12 J14:K18 J37:K73 J247:K247 J245:K245 J241:K242 P233:P234 Q193 Q195:Q197 Q214:Q224 P242:Q242 AY228:BF228 BE229:BF234 AY105:BD105 BN224 AY201:BD202 Z9:AF14 AY37:BE65 AY96:BF103 BE44:BE73 AA18:AF18 AY199:BF199 Z224:AF224 AY222:BD222 AY205:BF212 AY2:BF4 BH230:BH234 BN188:BN197 BK31:BK34 BN37:BN73 BK4 BN214:BN222 BN199:BN212 AY215:BF218 BE7:BF18 BV4 BF37:BF73 BI96:BJ109 BE188:BF195 BE242:BF242 BV31:BV34 BR31:BR34 BR4 BN2:BN4 BT2:BU4 BN7:BN18 BT7:BU18 CE165:CJ167 CE214:CJ218 CH214:CJ221 CE121:CJ123 CE7:CJ16 CE230:CJ234 CE99:CJ105 CE18:CJ18 CE22:CJ34 CE133:CJ133 CE135:CJ136 CH228:CJ234 CE37:CJ74 CE2:CJ4 BN242 CH7:CJ18 CE97:CJ97 P2:S4 AA214:AF218 R196:S197 S195:S197 Q96:S103 Q37:S65 AY166:BE167 Q166:S167 AB165:AF167 AY18:BD18 AY190:BE191 Z228:AF228 AY231:BE232 AA230:AF232 AY70:BE71 S133 S220 AB67:AF73 AA28:AF34 Z22:AF26 AY224:BD224 HK2:HK4 HK228 HK38:HK42 HK73 HK65 HK57 HK67 HK59:HK63 HK69:HK71 HK44:HK53 HK55 HK242 HK10:HK14 HK204:HK212 HK28:HK34 HK22:HK26 HK18 HK16 HK96:HK103 HK189:HK202 HK230:HK234 HK214:HK224 CE188:CJ212 EQ135:EQ136 EQ121:EQ123 EQ133 EQ97 EQ242 EQ2:EQ4 EQ37:EQ74 EQ22:EQ34 EQ119 EQ7:EQ16 EQ188:EQ218 EQ220:EQ224 EQ228:EQ234 EQ18 J227:K234 P231:S232 P190:S191 P205:S212 P192:P202 J188:K224 P215:P224 P202:R202 Z205:AF212 Z189:AF191 Z231:AF232 Q68:S73 Z70:AF71 Z220:AF220 Z133:AF133 Z122:AF123 Z37:AF65 Z96:AF103 Z195:AF197 R215:S218 Z215:AF218 Z2:AF4 Z201:AF202 Z68:AA73 Z193:AF193 EQ20 HK20 AY20:BD20 CE20:CJ20 CH20:CJ34 BT20:BU34 BN20:BN34 BE20:BF34 AA20:AF20 J20:K34 FL20 DC20:DE20 AY34:BD34 BB33:BD33 BZ242 BZ31:BZ34 BZ4 BZ199:BZ212 BZ214:BZ222 BZ37:BZ73 BZ188:BZ197 BZ224 BZ228:BZ234 BN228:BN234 BT228:BV234 BT242:BV242 BT199:BV212 BT214:BV222 BT37:BV73 BT188:BV197 BT224:BV224 DR104:DR109 DI98:DI109 AY110:BD113 BE99:BE109 Q106:S115 Z105:AF113 CE107:CJ117 DU104:DY117 EQ99:EQ117 BT237:BV238 BN237:BN238 J237:K238 EQ237:EQ238 HK237:HK238 BZ237:BZ238 P237:P238 BE237:BF238 DS237:DY237 AY117:BD123 AB117:AF123 Q118:S123 Z118:AA123 GR107:GU123 BE110:BF123 DT104:DT123 CH99:CJ123 J96:K123 BN96:BN123 DB96:DB123 HK105:HK123 P96:P123 BZ96:BZ123 BT96:BV123 CE153:CJ153 DT132:DT136 AY135:BD136 J132:K136 BE132:BF136 CH132:CJ136 S135:S136 HK132:HK136 P132:Q136 Z135:AF136 BZ132:BZ136 BN132:BN136 BT132:BV136 CH152:CJ153 DT152:DT153 AA164:AA167 BE164:BF167 P164:Q167 CE173:CJ177 EQ153:EQ163 AY152:BF163 CH164:CJ167 CE162:CJ163 DT162:DT167 P152:S163 Z152:AF163 DT172:DT177 CH172:CJ177 EQ173:EQ185 EQ165:EQ171 AY168:BF185 BZ152:BZ185 P168:S185 Z166:AF185 J152:K185 HK152:HK185 BN152:BN185 BT152:BV185 CS152:CU185 CS132:CU136 CS99:CU123 CS237:CU238 CS242:CU242 CS20:CU34 CS188:CU212 CS97:CU97 CS7:CU18 CS2:CU4 CS37:CU74 CE222:CJ224 CS228:CU234 CS214:CU224 CW228:CY234 CW37:CY74 CW2:CY4 CW7:CY18 CW97:CY97 CW188:CY212 CW20:CY34 CW242:CY242 CW237:CY238 CW99:CY123 CW132:CY136 CW152:CY185 DB132:DE136 DB99:DD105 DB119:DE119 DB121:DE123 DB107:DE117 DB237:DE238 DB242:DE242 DB20:DB34 DB188:DE212 DB7:DE18 DB2:DE4 DB37:DE74 DB228:DE234 DB222:DE224 CW214:CY224 DB213:DB224 DB220:DE220 DG222:DG224 DG228:DG234 DG37:DG74 DG2:DG4 DG7:DG18 DB97:DE97 DG242 DG237:DG238 DG132:DG136 DB152:DE185 DG20 DC105:DE123 DG188:DG220 DG22:DG34 DG96:DG97 DG99:DG123 DI96:DM97 DI22:DM34 DI20:DM20 DI121:DM123 DG152:DG185 DI132:DM136 DI237:DM238 DI242:DM242 DI188:DM220 DI7:DM18 DI2:DM4 DI37:DM74 DI228:DM234 DI222:DM224 DQ222:DY224 DQ228:DY228 DQ234:DY234 DQ230:DY232 DQ229:DR234 DQ37:DY74 DQ2:DY4 DQ18:DY18 DQ7:DY16 DQ7:DQ18 DQ188:DY212 DQ242:DY242 DQ238:DY238 DQ237:DR238 DQ133:DY133 DQ135:DY136 DQ132:DQ136 DQ152:DQ153 DQ153:DY163 DQ164:DQ167 DI152:DM185 DQ172:DQ177 DQ173:DY185 DQ165:DY171 DQ119:DY119 DQ121:DY123 DI99:DM119 DQ107:DY117 DQ20:DY20 DQ220:DY220 DQ214:DY218 DQ189:DQ224 DQ22:DY34 DQ97:DY97 DQ99:DY103 DQ105:DY105 DQ96:DQ123 EZ173:FA185 EZ153:FA163 EZ237:FA238 EZ99:FA117 EZ18:FA18 EZ165:FA171 EZ228:FA234 EZ188:FA218 EZ7:FA16 EZ119:FA119 EZ20:FA34 EZ37:FA74 EZ2:FA4 EZ242:FA242 EZ97:FA97 EZ133:FA133 EZ220:FA224 EZ121:FA123 EZ135:FA136 FD2:FE4 FD37:FE74 FD20:FE34 FD7:FE18 FD96:FE123 FD237:FE238 FD152:FE185 FW2:FW4 FD132:FE136 FW152:FW185 FW132:FW136 FW237:FW238 FW20:FW34 FW7:FW18 FW37:FW73 FW245 FW241:FW242 GA220:GA224 GA241:GA242 FW188:FW224 GA188:GA218 GA245 GA37:GA73 GA7:GA18 GA20:GA34 GA237:GA238 GA96:GA123 FW96:FW123 GA132:GA136 GA2:GA4 GA228 GA234 GA230:GA232 FW227:FW234 GA152:GA185 GD230:GG232 GD234:GG234 GD228:GG228 GD2:GG4 GD152:GG185 GD132:GG136 GD96:GG123 GD237:GG238 GD20:GG34 GD7:GG18 GD37:GG73 GD245:GG245 GD188:GG218 GD241:GG242 GD220:GG224 GJ241:GK242 GJ188:GK224 GJ245:GK245 GJ37:GK73 GJ7:GK18 GJ20:GK34 GJ237:GK238 GJ96:GK123 GJ132:GK136 GJ2:GK4 GJ228:GK228 GJ234:GK234 GJ230:GK232 GJ152:GK185 GO230:GO232 GO228 GO2:GO4 GO152:GO185 GO132:GO136 GO96:GO123 GO237:GO238 GO20:GO34 GO7:GO18 GO37:GO73 GO245 GO188:GO224 GO241:GO242 GR241:GU242 GR188:GU224 GR245:GU245 GR7:GU18 GR20:GU34 GR237:GU238 GR132:GU136 GR2:GU4 GO234 GR152:GU185 HA179:HD185 HA230:HD232 HA234:HD234 GR227:GU234 HA228:HD228 HA2:HD4 HA171:HD171 HA169:HD169 HA173:HD175 HA177:HD177 HA163:HD163 HA165:HD167 HA153:HD153 HA155:HD161 HA135:HD136 HA133:HD133 HA238:HD238 HA22:HD26 HA28:HD34 HA20:HD20 HA16:HD16 HA18:HD18 HA13:HD14 HA11:HD11 HA55:HD55 HA44:HD53 HA69:HD71 HA59:HD63 HA67:HD67 HA57:HD57 HA65:HD65 HA73:HD73 HA224:HD224 HA220:HD220 HA222:HD222 HA193:HD193 HA201:HD202 HA199:HD199 HA214:HD218 HA195:HD197 HA189:HD191 HA204:HD212 HA242:HD242 HA111:HD113 HA117:HD117 HA121:HD123 HA107:HD109 HA115:HD115 HA119:HD119 GR37:GU73 HA38:HD42 HA105:HD105 GR96:GU105 HA99:HD103 HA97:HD97 HM202:HO202 CP152:CQ185 CP132:CQ136 CP99:CQ123 CP237:CQ238 CP242:CQ242 CP20:CQ34 CP188:CQ212 CP97:CQ97 CP7:CQ18 CP2:CQ4 CP37:CQ74 CP228:CQ234 CP214:CQ224 FD241:FE242 FD188:FE224 FD228:FE234 FL135:FL136 FL179:FL185 FL155:FL161 FL165:FL167 FL204:FL212 FL195:FL197 FL189:FL191 FL199 FL214:FL218 FL220 FL242 FH132:FH136 FH152:FH185 FH237:FH238 FH96:FH123 FH7:FH18 FH228:FH234 FH188:FH224 FH20:FH34 FH37:FH74 FH2:FH4 FH241:FH242 FH245 FS245 FJ245 FS241:FS242 FJ241:FJ242 FS2:FS4 FJ2:FJ4 FJ234 FJ228 FS228:FS234 FJ230:FJ232 FJ105 FS99:FS103 FJ99:FJ103 FS37:FS73 FJ37:FJ73 FS237:FS238 FJ237:FJ238 FS132:FS136 FJ132:FJ136 FS96:FS97 FJ96:FJ97 FS20:FS34 FJ20:FJ34 FS7:FS18 FJ7:FJ18 FS105:FS123 FJ107:FJ123 FJ188:FJ218 FS152:FS185 FJ152:FJ185 FS188:FS224 FJ220:FJ224 FL99:FL103 FL105 FL230:FL232 FL228 FL234 FL2:FL4 ES165:EU171 ES173:EU185 ES153:EU163 ES237:EU238 ES99:EU117 ES20:EU20 ES18:EU18 ES228:EU234 ES220:EU224 ES188:EU218 ES7:EU16 ES119:EU119 ES22:EU34 ES37:EU74 ES2:EU4 ES242:EU242 ES97:EU97 ES133:EU133 ES121:EU123 ES135:EU136 BH160:BK179 BH180:BJ185 BH152:BJ159 BH132:BK136 BH110:BJ123 BH237:BK238 BH20:BJ34 AY196:BF197 BH242:BJ242 BH224:BJ224 BH188:BJ197 BE200:BF224 BH214:BJ222 BH37:BJ73 BH7:BJ18 BH2:BJ4 AY106:BF109 BH105:BH109 BH199:BJ212 BH96:BH103 BH228 BP152:BR185 BP132:BR136 BP96:BR123 BP237:BR238 BP228:BR234 BP20:BQ34 BP242:BR242 BP7:BQ18 BP2:BQ4 BP199:BR212 BP214:BR222 BP37:BR73 BP188:BR197 BP224:BR224 CB152:CB185 CB132:CB136 CB96:CB123 CB237:CB238 CB228:CB234 CB224 CB188:CB197 CB37:CB73 CB214:CB222 CB199:CB212 CB4 CB31:CB34 CB242 CD242:CJ242 CD31:CD34 CD4 CD199:CD212 CD214:CD222 CD37:CD73 CD188:CD197 CD224 CD228:CD234 CD237:CJ238 CD96:CD123 CD132:CD136 CD152:CD153 CD154:CJ161 CD162:CD167 CD172:CD177 CD178:CJ185 CD168:CJ171">
    <cfRule type="cellIs" dxfId="518" priority="979" stopIfTrue="1" operator="equal">
      <formula>#REF!</formula>
    </cfRule>
  </conditionalFormatting>
  <conditionalFormatting sqref="BR104 BK233:BK234 BV104 BZ104 CB104 CD104">
    <cfRule type="cellIs" dxfId="517" priority="525" stopIfTrue="1" operator="equal">
      <formula>#REF!</formula>
    </cfRule>
  </conditionalFormatting>
  <conditionalFormatting sqref="BB238:BD238 BB209:BD209 BB135:BD136 BB234:BD234 BB230:BD230">
    <cfRule type="cellIs" dxfId="516" priority="524" stopIfTrue="1" operator="equal">
      <formula>#REF!</formula>
    </cfRule>
  </conditionalFormatting>
  <conditionalFormatting sqref="CG188:CG197 CF219:CG222 CG214 CF161:CG161 CF178:CF179 CG228:CG230 CG233:CG234 CG199:CG202 CF209:CG209 CF165:CG167 GF110:GG113 GT110:GU117 CG237:CG238 HM96:HM123 DW110:DY121 EA116:EC121 GF120:GG121 HM132:HM136 GF154:GG159 GT160:GU161 GT164:GU165 HM152:HM167 HM173:HM185 HM169 GF171:GG171 GF168:GG169 FS19 FJ19 FS76:FS77 FJ76:FJ77 FS79:FS81 FJ79:FJ81 FS83:FS93 FJ83:FJ93 FS235:FS236 FJ235:FJ236 FS125:FS128 FJ125:FJ128 FS130:FS131 FJ130:FJ131 FS143:FS147 FJ143:FJ147 FS138:FS139 FJ138:FJ139 FS149 FJ149">
    <cfRule type="cellIs" dxfId="515" priority="523" stopIfTrue="1" operator="equal">
      <formula>#REF!</formula>
    </cfRule>
  </conditionalFormatting>
  <conditionalFormatting sqref="AC214:AF218 AC133:AF133 AC220:AF220 AC193:AF193">
    <cfRule type="cellIs" dxfId="514" priority="522" stopIfTrue="1" operator="equal">
      <formula>#REF!</formula>
    </cfRule>
  </conditionalFormatting>
  <conditionalFormatting sqref="GF222:GG222 GF117:GG117 GF45:GG45 GF47:GG47 GF49:GG49 GG61 GF103 GF96:GG97 GF100:GF101 GG98:GG103 GG116 GG181:GG185 GF12:GF14 GF22:GG22 GF38:GG38 GF40:GG40 GF42:GG42 GG7:GG16 GF7:GF10 GF4:GG4 GF242:GG242 GF173:GG175 GF177:GG177 GF133:GG133 GF163:GG163 GF18:GG18 GF16 GF152:GG153 GF179:GG179 GF201:GG202 GF67:GG67 GF57:GG57 GF55:GG55 GF65:GG65 GF105:GG105 GF115:GG115 GF119:GG119 GF27:GG28 GF73:GG73 GF165:GG165 GF20:GG20">
    <cfRule type="cellIs" dxfId="513" priority="521" stopIfTrue="1" operator="equal">
      <formula>#REF!</formula>
    </cfRule>
  </conditionalFormatting>
  <conditionalFormatting sqref="AF180:AF185">
    <cfRule type="cellIs" dxfId="512" priority="520" stopIfTrue="1" operator="equal">
      <formula>#REF!</formula>
    </cfRule>
  </conditionalFormatting>
  <conditionalFormatting sqref="HM2:HM4 HM220:HM222 HM224 HM16 HM38:HM42 HM55 HM57 HM67 HM69:HM71 HM65 HM59:HM63 HM73 HM242 HM189:HM218 HM22:HM26 HM8 HM18 HM228 HM230:HM234 HM44:HM53 HM171 HM10:HM14 HM28:HM34 HM20 HM237:HM238">
    <cfRule type="cellIs" dxfId="511" priority="519" stopIfTrue="1" operator="equal">
      <formula>#REF!</formula>
    </cfRule>
  </conditionalFormatting>
  <conditionalFormatting sqref="BZ166 CB21 CB98 CB104 BZ110 BZ178 BZ15 BZ201:BZ202 BZ223:BZ224 CB223:CB224 CB201:CB202 CB15 CB178 CB110 CD15">
    <cfRule type="cellIs" dxfId="510" priority="518" stopIfTrue="1" operator="equal">
      <formula>#REF!</formula>
    </cfRule>
  </conditionalFormatting>
  <conditionalFormatting sqref="DW178:DY179 DW233:DY234 DW104:DY109 DW152:DY153 DV4:DY4 DW237:DY238">
    <cfRule type="cellIs" dxfId="509" priority="517" stopIfTrue="1" operator="equal">
      <formula>#REF!</formula>
    </cfRule>
  </conditionalFormatting>
  <conditionalFormatting sqref="GT222:GU224 GT219:GU220 GT171:GU171 GT18:GU18 GT213:GU214 GT250:GU250 GT73:GU73 GT4:GU4 GT7:GU8 GT245:GU245 GT20:GU28">
    <cfRule type="cellIs" dxfId="508" priority="516" stopIfTrue="1" operator="equal">
      <formula>#REF!</formula>
    </cfRule>
  </conditionalFormatting>
  <conditionalFormatting sqref="GU171 GU18 GU219:GU224 GU213:GU214 GU250 GU73 GU4 GU7:GU8 GU245 GU20:GU28">
    <cfRule type="cellIs" dxfId="507" priority="515" stopIfTrue="1" operator="equal">
      <formula>#REF!</formula>
    </cfRule>
  </conditionalFormatting>
  <conditionalFormatting sqref="HE165 HE158 HE152 HE120 HE160 HE110 HE156">
    <cfRule type="cellIs" dxfId="506" priority="514" stopIfTrue="1" operator="equal">
      <formula>#REF!</formula>
    </cfRule>
  </conditionalFormatting>
  <conditionalFormatting sqref="EA111:EC115 DZ4:EC4 EA152:EC153 EA104:EC106">
    <cfRule type="cellIs" dxfId="505" priority="512" stopIfTrue="1" operator="equal">
      <formula>#REF!</formula>
    </cfRule>
  </conditionalFormatting>
  <conditionalFormatting sqref="C19:D19 Z19:AH19 AY19:BF19 BZ19 BN19 BT19:BV19 CS19:CU19 CW19:CY19 DB19:DE19 DG19 DI19:DM19 DQ19:EK19 EZ19:FA19 FD19:FE19 FW19 GA19 GD19:GG19 GJ19:GK19 GO19 GR19:GU19 HA19:HF19 HK19 HM19 CP19:CQ19 FL19 FH19 EQ19 ES19:EU19 V19 J19:K19 M19 O19:T19 H19 BH19:BK19 BP19:BR19 CB19 CD19:CJ19">
    <cfRule type="cellIs" dxfId="504" priority="490" stopIfTrue="1" operator="equal">
      <formula>#REF!</formula>
    </cfRule>
  </conditionalFormatting>
  <conditionalFormatting sqref="AI19">
    <cfRule type="cellIs" dxfId="503" priority="487" stopIfTrue="1" operator="equal">
      <formula>#REF!</formula>
    </cfRule>
  </conditionalFormatting>
  <conditionalFormatting sqref="AI108">
    <cfRule type="cellIs" dxfId="502" priority="486" stopIfTrue="1" operator="equal">
      <formula>#REF!</formula>
    </cfRule>
  </conditionalFormatting>
  <conditionalFormatting sqref="AI112">
    <cfRule type="cellIs" dxfId="501" priority="485" stopIfTrue="1" operator="equal">
      <formula>#REF!</formula>
    </cfRule>
  </conditionalFormatting>
  <conditionalFormatting sqref="AI182">
    <cfRule type="cellIs" dxfId="500" priority="484" stopIfTrue="1" operator="equal">
      <formula>#REF!</formula>
    </cfRule>
  </conditionalFormatting>
  <conditionalFormatting sqref="AI184">
    <cfRule type="cellIs" dxfId="499" priority="483" stopIfTrue="1" operator="equal">
      <formula>#REF!</formula>
    </cfRule>
  </conditionalFormatting>
  <conditionalFormatting sqref="AI174">
    <cfRule type="cellIs" dxfId="498" priority="482" stopIfTrue="1" operator="equal">
      <formula>#REF!</formula>
    </cfRule>
  </conditionalFormatting>
  <conditionalFormatting sqref="AN174">
    <cfRule type="cellIs" dxfId="497" priority="480" stopIfTrue="1" operator="equal">
      <formula>#REF!</formula>
    </cfRule>
  </conditionalFormatting>
  <conditionalFormatting sqref="AN182">
    <cfRule type="cellIs" dxfId="496" priority="479" stopIfTrue="1" operator="equal">
      <formula>#REF!</formula>
    </cfRule>
  </conditionalFormatting>
  <conditionalFormatting sqref="AN184">
    <cfRule type="cellIs" dxfId="495" priority="478" stopIfTrue="1" operator="equal">
      <formula>#REF!</formula>
    </cfRule>
  </conditionalFormatting>
  <conditionalFormatting sqref="AN112">
    <cfRule type="cellIs" dxfId="494" priority="477" stopIfTrue="1" operator="equal">
      <formula>#REF!</formula>
    </cfRule>
  </conditionalFormatting>
  <conditionalFormatting sqref="AN108">
    <cfRule type="cellIs" dxfId="493" priority="476" stopIfTrue="1" operator="equal">
      <formula>#REF!</formula>
    </cfRule>
  </conditionalFormatting>
  <conditionalFormatting sqref="AN31">
    <cfRule type="cellIs" dxfId="492" priority="475" stopIfTrue="1" operator="equal">
      <formula>#REF!</formula>
    </cfRule>
  </conditionalFormatting>
  <conditionalFormatting sqref="AK19">
    <cfRule type="cellIs" dxfId="491" priority="473" stopIfTrue="1" operator="equal">
      <formula>#REF!</formula>
    </cfRule>
  </conditionalFormatting>
  <conditionalFormatting sqref="AK25">
    <cfRule type="cellIs" dxfId="490" priority="472" stopIfTrue="1" operator="equal">
      <formula>#REF!</formula>
    </cfRule>
  </conditionalFormatting>
  <conditionalFormatting sqref="AK31">
    <cfRule type="cellIs" dxfId="489" priority="471" stopIfTrue="1" operator="equal">
      <formula>#REF!</formula>
    </cfRule>
  </conditionalFormatting>
  <conditionalFormatting sqref="AK112">
    <cfRule type="cellIs" dxfId="488" priority="470" stopIfTrue="1" operator="equal">
      <formula>#REF!</formula>
    </cfRule>
  </conditionalFormatting>
  <conditionalFormatting sqref="AK182">
    <cfRule type="cellIs" dxfId="487" priority="469" stopIfTrue="1" operator="equal">
      <formula>#REF!</formula>
    </cfRule>
  </conditionalFormatting>
  <conditionalFormatting sqref="AK184">
    <cfRule type="cellIs" dxfId="486" priority="468" stopIfTrue="1" operator="equal">
      <formula>#REF!</formula>
    </cfRule>
  </conditionalFormatting>
  <conditionalFormatting sqref="AM19">
    <cfRule type="cellIs" dxfId="485" priority="467" stopIfTrue="1" operator="equal">
      <formula>#REF!</formula>
    </cfRule>
  </conditionalFormatting>
  <conditionalFormatting sqref="AM25">
    <cfRule type="cellIs" dxfId="484" priority="466" stopIfTrue="1" operator="equal">
      <formula>#REF!</formula>
    </cfRule>
  </conditionalFormatting>
  <conditionalFormatting sqref="AM31">
    <cfRule type="cellIs" dxfId="483" priority="465" stopIfTrue="1" operator="equal">
      <formula>#REF!</formula>
    </cfRule>
  </conditionalFormatting>
  <conditionalFormatting sqref="AM108">
    <cfRule type="cellIs" dxfId="482" priority="464" stopIfTrue="1" operator="equal">
      <formula>#REF!</formula>
    </cfRule>
  </conditionalFormatting>
  <conditionalFormatting sqref="AM112">
    <cfRule type="cellIs" dxfId="481" priority="463" stopIfTrue="1" operator="equal">
      <formula>#REF!</formula>
    </cfRule>
  </conditionalFormatting>
  <conditionalFormatting sqref="AM182">
    <cfRule type="cellIs" dxfId="480" priority="462" stopIfTrue="1" operator="equal">
      <formula>#REF!</formula>
    </cfRule>
  </conditionalFormatting>
  <conditionalFormatting sqref="AM184">
    <cfRule type="cellIs" dxfId="479" priority="461" stopIfTrue="1" operator="equal">
      <formula>#REF!</formula>
    </cfRule>
  </conditionalFormatting>
  <conditionalFormatting sqref="AM174">
    <cfRule type="cellIs" dxfId="478" priority="460" stopIfTrue="1" operator="equal">
      <formula>#REF!</formula>
    </cfRule>
  </conditionalFormatting>
  <conditionalFormatting sqref="AP19">
    <cfRule type="cellIs" dxfId="477" priority="459" stopIfTrue="1" operator="equal">
      <formula>#REF!</formula>
    </cfRule>
  </conditionalFormatting>
  <conditionalFormatting sqref="AP25">
    <cfRule type="cellIs" dxfId="476" priority="458" stopIfTrue="1" operator="equal">
      <formula>#REF!</formula>
    </cfRule>
  </conditionalFormatting>
  <conditionalFormatting sqref="AP31">
    <cfRule type="cellIs" dxfId="475" priority="457" stopIfTrue="1" operator="equal">
      <formula>#REF!</formula>
    </cfRule>
  </conditionalFormatting>
  <conditionalFormatting sqref="AP108">
    <cfRule type="cellIs" dxfId="474" priority="456" stopIfTrue="1" operator="equal">
      <formula>#REF!</formula>
    </cfRule>
  </conditionalFormatting>
  <conditionalFormatting sqref="AP112">
    <cfRule type="cellIs" dxfId="473" priority="455" stopIfTrue="1" operator="equal">
      <formula>#REF!</formula>
    </cfRule>
  </conditionalFormatting>
  <conditionalFormatting sqref="AP182">
    <cfRule type="cellIs" dxfId="472" priority="454" stopIfTrue="1" operator="equal">
      <formula>#REF!</formula>
    </cfRule>
  </conditionalFormatting>
  <conditionalFormatting sqref="AP184">
    <cfRule type="cellIs" dxfId="471" priority="453" stopIfTrue="1" operator="equal">
      <formula>#REF!</formula>
    </cfRule>
  </conditionalFormatting>
  <conditionalFormatting sqref="AP174">
    <cfRule type="cellIs" dxfId="470" priority="452" stopIfTrue="1" operator="equal">
      <formula>#REF!</formula>
    </cfRule>
  </conditionalFormatting>
  <conditionalFormatting sqref="AS184:AT184">
    <cfRule type="cellIs" dxfId="469" priority="443" stopIfTrue="1" operator="equal">
      <formula>#REF!</formula>
    </cfRule>
  </conditionalFormatting>
  <conditionalFormatting sqref="FL93 FL91 FD90:FE93 AY90:BD93 J84:K85 AY84:BF85 BE93:BF93 BE91:BF91 BN84:BN85 BN91 BN93 HK84:HK85 HK91 HK93 EQ93 EQ91 EQ84:EQ85 P84:S85 Z84:AF85 BZ93 DR93:DY93 BZ91 DR91:DY91 BZ84:BZ85 BT93:BV93 BT91:BV91 BT84:BV85 Z90:AF93 P90:P93 J90:K93 DL90:DM93 CS84:CU85 CS91:CU91 CS93:CU93 CW93:CY93 CW91:CY91 CW84:CY85 DB84:DE85 DB91:DE91 DB93:DE93 DG93 DG91 DG84:DG85 DI84:DM85 DI91:DK91 DI93:DK93 DQ84:DY85 DQ90:DQ93 EZ84:FA85 EZ91:FA91 EZ93:FA93 FD84:FE85 FW84:FW85 FW90:FW93 GA90:GA93 GA84:GA85 GD84:GG85 GD90:GG93 GJ90:GK93 GJ84:GK85 GO84:GO85 GO90:GO93 GR90:GU93 GR84:GU85 HA84:HD85 HA91:HD91 HA93:HD93 CP84:CQ85 CP91:CQ91 CP93:CQ93 FL84:FL85 FH84:FH85 FH90:FH93 ES84:EU85 ES91:EU91 ES93:EU93 BH91:BJ91 BH93:BJ93 BH84:BJ85 BP93:BR93 BP91:BR91 BP84:BR85 CB84:CB85 CB91 CB93 CD93:CJ93 CD91:CJ91 CD84:CJ85">
    <cfRule type="cellIs" dxfId="468" priority="442" stopIfTrue="1" operator="equal">
      <formula>#REF!</formula>
    </cfRule>
  </conditionalFormatting>
  <conditionalFormatting sqref="HM91 HM93 HM84:HM85">
    <cfRule type="cellIs" dxfId="467" priority="441" stopIfTrue="1" operator="equal">
      <formula>#REF!</formula>
    </cfRule>
  </conditionalFormatting>
  <conditionalFormatting sqref="GT91:GU93">
    <cfRule type="cellIs" dxfId="466" priority="440" stopIfTrue="1" operator="equal">
      <formula>#REF!</formula>
    </cfRule>
  </conditionalFormatting>
  <conditionalFormatting sqref="GU91:GU93">
    <cfRule type="cellIs" dxfId="465" priority="439" stopIfTrue="1" operator="equal">
      <formula>#REF!</formula>
    </cfRule>
  </conditionalFormatting>
  <conditionalFormatting sqref="HE84">
    <cfRule type="cellIs" dxfId="464" priority="438" stopIfTrue="1" operator="equal">
      <formula>#REF!</formula>
    </cfRule>
  </conditionalFormatting>
  <conditionalFormatting sqref="GR76:GU77 GR79:GU79 HA77:HD77 FL79 CE76:CJ79 FS78 FL77 AA77:AF79 AY77:BD79 J76:K79 BN76:BN77 BE76:BE79 BN79 BF76:BF77 BF79 HK76:HK79 EQ76:EQ79 P76:P79 BZ79 BZ76:BZ77 BT79:BV79 BT76:BV77 CS76:CU79 CW76:CY79 DB76:DE79 DG76:DG79 DI76:DM79 DQ76:DY79 EZ76:FA79 FD76:FE79 FW76:FW79 GA76:GA79 GD76:GG79 GJ76:GK79 GO76:GO79 HA79:HD79 CP76:CQ79 FH76:FH79 ES76:EU79 BH79:BJ79 BH76:BJ77 BP79:BR79 BP76:BR77 CB76:CB77 CB79 CD79 CD76:CD77">
    <cfRule type="cellIs" dxfId="463" priority="435" stopIfTrue="1" operator="equal">
      <formula>#REF!</formula>
    </cfRule>
  </conditionalFormatting>
  <conditionalFormatting sqref="GF79:GG79">
    <cfRule type="cellIs" dxfId="462" priority="434" stopIfTrue="1" operator="equal">
      <formula>#REF!</formula>
    </cfRule>
  </conditionalFormatting>
  <conditionalFormatting sqref="HM76:HM79">
    <cfRule type="cellIs" dxfId="461" priority="433" stopIfTrue="1" operator="equal">
      <formula>#REF!</formula>
    </cfRule>
  </conditionalFormatting>
  <conditionalFormatting sqref="DW76:DY79">
    <cfRule type="cellIs" dxfId="460" priority="432" stopIfTrue="1" operator="equal">
      <formula>#REF!</formula>
    </cfRule>
  </conditionalFormatting>
  <conditionalFormatting sqref="GT79:GU79">
    <cfRule type="cellIs" dxfId="459" priority="431" stopIfTrue="1" operator="equal">
      <formula>#REF!</formula>
    </cfRule>
  </conditionalFormatting>
  <conditionalFormatting sqref="GU79">
    <cfRule type="cellIs" dxfId="458" priority="430" stopIfTrue="1" operator="equal">
      <formula>#REF!</formula>
    </cfRule>
  </conditionalFormatting>
  <conditionalFormatting sqref="EA77:EC79">
    <cfRule type="cellIs" dxfId="457" priority="429" stopIfTrue="1" operator="equal">
      <formula>#REF!</formula>
    </cfRule>
  </conditionalFormatting>
  <conditionalFormatting sqref="AY80:BF81 BZ80:BZ81 EQ80:EQ81 Z80:AF81 J80:K81 BN80:BN81 HK80:HK81 P80:S81 BT80:BV81 CS80:CU81 CW80:CY81 DB80:DE81 DG80:DG81 DI80:DM81 DQ80:DY81 EZ80:FA81 FD80:FE81 FW80:FW81 GA80:GA81 GD80:GG81 GJ80:GK81 GO80:GO81 GR80:GU81 HA80:HD81 CP80:CQ81 FL80:FL81 FH80:FH81 ES80:EU81 BH80:BJ81 BP80:BR81 CB80:CB81 CD80:CJ81">
    <cfRule type="cellIs" dxfId="456" priority="427" stopIfTrue="1" operator="equal">
      <formula>#REF!</formula>
    </cfRule>
  </conditionalFormatting>
  <conditionalFormatting sqref="HM80:HM81">
    <cfRule type="cellIs" dxfId="455" priority="426" stopIfTrue="1" operator="equal">
      <formula>#REF!</formula>
    </cfRule>
  </conditionalFormatting>
  <conditionalFormatting sqref="DW80:DY80">
    <cfRule type="cellIs" dxfId="454" priority="425" stopIfTrue="1" operator="equal">
      <formula>#REF!</formula>
    </cfRule>
  </conditionalFormatting>
  <conditionalFormatting sqref="GR83:GU83 FL83 AA83:AF83 AY83:BD83 BE82:BF83 FS82 J82:K83 BN82:BN83 HK82:HK83 EQ82:EQ83 P82:P83 BZ82:BZ83 BT82:BV83 CS82:CU83 CW82:CY83 DB82:DE83 DG82:DG83 DI82:DM83 DQ82:DY83 EZ82:FA83 FD82:FE83 FW82:FW83 GA82:GA83 GD82:GG83 GJ82:GK83 GO82:GO83 HA83:HD83 CP82:CQ83 FH82:FH83 ES82:EU83 BH82:BJ83 BP82:BR83 CB82:CB83 CD82:CJ83">
    <cfRule type="cellIs" dxfId="453" priority="423" stopIfTrue="1" operator="equal">
      <formula>#REF!</formula>
    </cfRule>
  </conditionalFormatting>
  <conditionalFormatting sqref="GF83:GG83">
    <cfRule type="cellIs" dxfId="452" priority="422" stopIfTrue="1" operator="equal">
      <formula>#REF!</formula>
    </cfRule>
  </conditionalFormatting>
  <conditionalFormatting sqref="HM83">
    <cfRule type="cellIs" dxfId="451" priority="421" stopIfTrue="1" operator="equal">
      <formula>#REF!</formula>
    </cfRule>
  </conditionalFormatting>
  <conditionalFormatting sqref="DW83:DY83">
    <cfRule type="cellIs" dxfId="450" priority="420" stopIfTrue="1" operator="equal">
      <formula>#REF!</formula>
    </cfRule>
  </conditionalFormatting>
  <conditionalFormatting sqref="GT83:GU83">
    <cfRule type="cellIs" dxfId="449" priority="419" stopIfTrue="1" operator="equal">
      <formula>#REF!</formula>
    </cfRule>
  </conditionalFormatting>
  <conditionalFormatting sqref="GU83">
    <cfRule type="cellIs" dxfId="448" priority="418" stopIfTrue="1" operator="equal">
      <formula>#REF!</formula>
    </cfRule>
  </conditionalFormatting>
  <conditionalFormatting sqref="EA83:EC83">
    <cfRule type="cellIs" dxfId="447" priority="417" stopIfTrue="1" operator="equal">
      <formula>#REF!</formula>
    </cfRule>
  </conditionalFormatting>
  <conditionalFormatting sqref="FL87:FL89 HA87:HD89 J86:K89 AY86:BF89 HK86:HK89 EQ86:EQ89 P86:S89 Z86:AF89 BZ86:BZ89 BN86:BN89 BT86:BV89 CS86:CU89 CW86:CY89 DB86:DE89 DG86:DG89 DI86:DM89 DQ86:DY89 EZ86:FA89 FD86:FE89 FW86:FW89 GA86:GA89 GD86:GG89 GJ86:GK89 GO86:GO89 GR86:GU89 CP86:CQ89 FH86:FH89 ES86:EU89 BH86:BK89 BP86:BR89 CB86:CB89 CD86:CJ89">
    <cfRule type="cellIs" dxfId="446" priority="415" stopIfTrue="1" operator="equal">
      <formula>#REF!</formula>
    </cfRule>
  </conditionalFormatting>
  <conditionalFormatting sqref="CF86:CF87">
    <cfRule type="cellIs" dxfId="445" priority="414" stopIfTrue="1" operator="equal">
      <formula>#REF!</formula>
    </cfRule>
  </conditionalFormatting>
  <conditionalFormatting sqref="HM86:HM89">
    <cfRule type="cellIs" dxfId="444" priority="413" stopIfTrue="1" operator="equal">
      <formula>#REF!</formula>
    </cfRule>
  </conditionalFormatting>
  <conditionalFormatting sqref="DW86:DY89">
    <cfRule type="cellIs" dxfId="443" priority="412" stopIfTrue="1" operator="equal">
      <formula>#REF!</formula>
    </cfRule>
  </conditionalFormatting>
  <conditionalFormatting sqref="GT87:GU89">
    <cfRule type="cellIs" dxfId="442" priority="411" stopIfTrue="1" operator="equal">
      <formula>#REF!</formula>
    </cfRule>
  </conditionalFormatting>
  <conditionalFormatting sqref="GU87">
    <cfRule type="cellIs" dxfId="441" priority="410" stopIfTrue="1" operator="equal">
      <formula>#REF!</formula>
    </cfRule>
  </conditionalFormatting>
  <conditionalFormatting sqref="EA86:EC89">
    <cfRule type="cellIs" dxfId="440" priority="409" stopIfTrue="1" operator="equal">
      <formula>#REF!</formula>
    </cfRule>
  </conditionalFormatting>
  <conditionalFormatting sqref="FL236 CE236:CJ236 EQ236 Z235:AF236 GR235:GU236 AY235:BF236 DT235 FD235:FE236 CH235:CJ235 J235:K236 BN235:BN236 CW235:CY236 HK235:HK236 P235:S236 BZ235:BZ236 BT235:BV236 CS235:CU236 DB235:DE236 DG235:DG236 DI235:DM236 DQ236:DY236 DQ235 EZ236:FA236 FW235:FW236 GA235:GA236 GD235:GG236 GJ235:GK236 GO235:GO236 HA236:HD236 CP235:CQ236 FH235:FH236 ES236:EU236 BH235:BJ236 BP235:BR236 CB235:CB236 CD235:CD236">
    <cfRule type="cellIs" dxfId="439" priority="404" stopIfTrue="1" operator="equal">
      <formula>#REF!</formula>
    </cfRule>
  </conditionalFormatting>
  <conditionalFormatting sqref="HM235:HM236 DW235:DY236 EA235:EC236">
    <cfRule type="cellIs" dxfId="438" priority="403" stopIfTrue="1" operator="equal">
      <formula>#REF!</formula>
    </cfRule>
  </conditionalFormatting>
  <conditionalFormatting sqref="GF236:GG236">
    <cfRule type="cellIs" dxfId="437" priority="402" stopIfTrue="1" operator="equal">
      <formula>#REF!</formula>
    </cfRule>
  </conditionalFormatting>
  <conditionalFormatting sqref="GJ126:GK128 J126:K128 AY126:BF128 HK126:HK128 EQ126:EQ128 P126:S128 Z126:AF128 BZ126:BZ128 BN126:BN128 BT126:BV128 CS126:CU128 CW126:CY128 DB126:DE128 DG126:DG128 DI126:DM128 DQ126:DY128 EZ126:FA128 FD126:FE128 FW126:FW128 GA126:GA128 GO126:GO128 GR126:GU128 HA126:HD128 CP126:CQ128 FL126:FL128 FH126:FH128 ES126:EU128 BH126:BK128 BP126:BR128 CB126:CB128 CD126:CJ128">
    <cfRule type="cellIs" dxfId="436" priority="400" stopIfTrue="1" operator="equal">
      <formula>#REF!</formula>
    </cfRule>
  </conditionalFormatting>
  <conditionalFormatting sqref="HM126:HM128 GT126:GU128">
    <cfRule type="cellIs" dxfId="435" priority="399" stopIfTrue="1" operator="equal">
      <formula>#REF!</formula>
    </cfRule>
  </conditionalFormatting>
  <conditionalFormatting sqref="GU126:GU128">
    <cfRule type="cellIs" dxfId="434" priority="398" stopIfTrue="1" operator="equal">
      <formula>#REF!</formula>
    </cfRule>
  </conditionalFormatting>
  <conditionalFormatting sqref="HE126">
    <cfRule type="cellIs" dxfId="433" priority="397" stopIfTrue="1" operator="equal">
      <formula>#REF!</formula>
    </cfRule>
  </conditionalFormatting>
  <conditionalFormatting sqref="FL125 BT124:BV125 HK124:HK125 BN124:BN125 J124:K125 EQ124:EQ125 BZ124:BZ125 FS124 GR124:GU125 P124:S125 Z124:AF125 AY124:BF125 CS124:CU125 CW124:CY125 DB124:DE125 DG124:DG125 DI124:DM125 DQ124:DY125 EZ124:FA125 FD124:FE125 FW124:FW125 GA124:GA125 GD124:GG125 GJ124:GK125 GO124:GO125 HA125:HD125 CP124:CQ125 FH124:FH125 ES124:EU125 BH124:BJ125 BP124:BR125 CB124:CB125 CD124:CJ125">
    <cfRule type="cellIs" dxfId="432" priority="395" stopIfTrue="1" operator="equal">
      <formula>#REF!</formula>
    </cfRule>
  </conditionalFormatting>
  <conditionalFormatting sqref="HM124:HM125">
    <cfRule type="cellIs" dxfId="431" priority="394" stopIfTrue="1" operator="equal">
      <formula>#REF!</formula>
    </cfRule>
  </conditionalFormatting>
  <conditionalFormatting sqref="GF124:GG125">
    <cfRule type="cellIs" dxfId="430" priority="393" stopIfTrue="1" operator="equal">
      <formula>#REF!</formula>
    </cfRule>
  </conditionalFormatting>
  <conditionalFormatting sqref="FD130:FE131 HC130:HD130 AY131:BD131 CE131:CJ131 DB130:DE131 Z131:AF131 EQ131 FL131 DT130 GR130:GU131 J130:K131 BE130:BF131 CH130:CJ130 HK130:HK131 P130:Q131 BZ130:BZ131 BN130:BN131 BT130:BV131 CS130:CU131 CW130:CY131 DG130:DG131 DI130:DM131 DQ130 DQ131:DY131 EZ131:FA131 FW130:FW131 GA130:GA131 GD130:GG131 GJ130:GK131 GO130:GO131 HA131:HD131 CP130:CQ131 FH130:FH131 ES131:EU131 BH130:BK131 BP130:BR131 CB130:CB131 CD130:CD131">
    <cfRule type="cellIs" dxfId="429" priority="392" stopIfTrue="1" operator="equal">
      <formula>#REF!</formula>
    </cfRule>
  </conditionalFormatting>
  <conditionalFormatting sqref="BR130 BK130 BV130 BZ130 CB130 CD130">
    <cfRule type="cellIs" dxfId="428" priority="391" stopIfTrue="1" operator="equal">
      <formula>#REF!</formula>
    </cfRule>
  </conditionalFormatting>
  <conditionalFormatting sqref="CF131">
    <cfRule type="cellIs" dxfId="427" priority="390" stopIfTrue="1" operator="equal">
      <formula>#REF!</formula>
    </cfRule>
  </conditionalFormatting>
  <conditionalFormatting sqref="HM130:HM131">
    <cfRule type="cellIs" dxfId="426" priority="389" stopIfTrue="1" operator="equal">
      <formula>#REF!</formula>
    </cfRule>
  </conditionalFormatting>
  <conditionalFormatting sqref="GT130:GU131">
    <cfRule type="cellIs" dxfId="425" priority="388" stopIfTrue="1" operator="equal">
      <formula>#REF!</formula>
    </cfRule>
  </conditionalFormatting>
  <conditionalFormatting sqref="GU130:GU131">
    <cfRule type="cellIs" dxfId="424" priority="387" stopIfTrue="1" operator="equal">
      <formula>#REF!</formula>
    </cfRule>
  </conditionalFormatting>
  <conditionalFormatting sqref="HE130">
    <cfRule type="cellIs" dxfId="423" priority="386" stopIfTrue="1" operator="equal">
      <formula>#REF!</formula>
    </cfRule>
  </conditionalFormatting>
  <conditionalFormatting sqref="FL143 FL149 GA149 FL145:FL147 FS148 FS140:FS142 GJ138:GK149 GA138:GA141 FL139:FL141 HA139:HD141 HA145:HD147 AY143:BD143 AY138:BD141 AY145:BD147 AY149:BD149 P138:P141 Q145:Q147 BE138:BF149 BN138:BN149 AA149:AF149 R146:S147 S145 Z143:AF143 HK138:HK149 EQ138:EQ149 Q140:S141 P144:P149 J138:K149 Z139:AF141 Z145:AF147 BZ138:BZ149 BT138:BV149 CS138:CU149 CW138:CY149 DB138:DE149 DG138:DG149 DI138:DM149 DQ138:DY149 EZ138:FA149 FD138:FE149 FW138:FW149 GA143:GA147 GD143:GG147 GD140:GG141 GD149:GG149 GO138:GO149 GR138:GU149 HA149:HD149 HA143:HD143 CP138:CQ149 FH138:FH149 FJ140:FJ141 ES138:EU149 BH138:BJ149 BP138:BR149 CB138:CB149 CD138:CJ149">
    <cfRule type="cellIs" dxfId="422" priority="378" stopIfTrue="1" operator="equal">
      <formula>#REF!</formula>
    </cfRule>
  </conditionalFormatting>
  <conditionalFormatting sqref="BB143:BD143 BB145:BD145 BB138:BD139">
    <cfRule type="cellIs" dxfId="421" priority="377" stopIfTrue="1" operator="equal">
      <formula>#REF!</formula>
    </cfRule>
  </conditionalFormatting>
  <conditionalFormatting sqref="AD145:AF147">
    <cfRule type="cellIs" dxfId="420" priority="376" stopIfTrue="1" operator="equal">
      <formula>#REF!</formula>
    </cfRule>
  </conditionalFormatting>
  <conditionalFormatting sqref="HM139:HM149">
    <cfRule type="cellIs" dxfId="419" priority="375" stopIfTrue="1" operator="equal">
      <formula>#REF!</formula>
    </cfRule>
  </conditionalFormatting>
  <conditionalFormatting sqref="GT139:GU147">
    <cfRule type="cellIs" dxfId="418" priority="374" stopIfTrue="1" operator="equal">
      <formula>#REF!</formula>
    </cfRule>
  </conditionalFormatting>
  <conditionalFormatting sqref="HE146 HE140">
    <cfRule type="cellIs" dxfId="417" priority="373" stopIfTrue="1" operator="equal">
      <formula>#REF!</formula>
    </cfRule>
  </conditionalFormatting>
  <conditionalFormatting sqref="EP44">
    <cfRule type="cellIs" dxfId="416" priority="109" stopIfTrue="1" operator="equal">
      <formula>#REF!</formula>
    </cfRule>
  </conditionalFormatting>
  <conditionalFormatting sqref="EP46">
    <cfRule type="cellIs" dxfId="415" priority="108" stopIfTrue="1" operator="equal">
      <formula>#REF!</formula>
    </cfRule>
  </conditionalFormatting>
  <conditionalFormatting sqref="EP66">
    <cfRule type="cellIs" dxfId="414" priority="107" stopIfTrue="1" operator="equal">
      <formula>#REF!</formula>
    </cfRule>
  </conditionalFormatting>
  <conditionalFormatting sqref="ER44">
    <cfRule type="cellIs" dxfId="413" priority="99" stopIfTrue="1" operator="equal">
      <formula>#REF!</formula>
    </cfRule>
  </conditionalFormatting>
  <conditionalFormatting sqref="ER46">
    <cfRule type="cellIs" dxfId="412" priority="98" stopIfTrue="1" operator="equal">
      <formula>#REF!</formula>
    </cfRule>
  </conditionalFormatting>
  <conditionalFormatting sqref="ER66">
    <cfRule type="cellIs" dxfId="411" priority="97" stopIfTrue="1" operator="equal">
      <formula>#REF!</formula>
    </cfRule>
  </conditionalFormatting>
  <conditionalFormatting sqref="CN44">
    <cfRule type="cellIs" dxfId="410" priority="13" stopIfTrue="1" operator="equal">
      <formula>#REF!</formula>
    </cfRule>
  </conditionalFormatting>
  <conditionalFormatting sqref="CN46">
    <cfRule type="cellIs" dxfId="409" priority="12" stopIfTrue="1" operator="equal">
      <formula>#REF!</formula>
    </cfRule>
  </conditionalFormatting>
  <conditionalFormatting sqref="CN48">
    <cfRule type="cellIs" dxfId="408" priority="11" stopIfTrue="1" operator="equal">
      <formula>#REF!</formula>
    </cfRule>
  </conditionalFormatting>
  <conditionalFormatting sqref="CN50">
    <cfRule type="cellIs" dxfId="407" priority="10" stopIfTrue="1" operator="equal">
      <formula>#REF!</formula>
    </cfRule>
  </conditionalFormatting>
  <conditionalFormatting sqref="CN52">
    <cfRule type="cellIs" dxfId="406" priority="9" stopIfTrue="1" operator="equal">
      <formula>#REF!</formula>
    </cfRule>
  </conditionalFormatting>
  <conditionalFormatting sqref="CN80">
    <cfRule type="cellIs" dxfId="405" priority="8" stopIfTrue="1" operator="equal">
      <formula>#REF!</formula>
    </cfRule>
  </conditionalFormatting>
  <conditionalFormatting sqref="CO80">
    <cfRule type="cellIs" dxfId="404" priority="6" stopIfTrue="1" operator="equal">
      <formula>#REF!</formula>
    </cfRule>
  </conditionalFormatting>
  <conditionalFormatting sqref="CO46">
    <cfRule type="cellIs" dxfId="403" priority="5" stopIfTrue="1" operator="equal">
      <formula>#REF!</formula>
    </cfRule>
  </conditionalFormatting>
  <conditionalFormatting sqref="CO48">
    <cfRule type="cellIs" dxfId="402" priority="4" stopIfTrue="1" operator="equal">
      <formula>#REF!</formula>
    </cfRule>
  </conditionalFormatting>
  <conditionalFormatting sqref="CO50">
    <cfRule type="cellIs" dxfId="401" priority="3" stopIfTrue="1" operator="equal">
      <formula>#REF!</formula>
    </cfRule>
  </conditionalFormatting>
  <conditionalFormatting sqref="CO52">
    <cfRule type="cellIs" dxfId="400" priority="2" stopIfTrue="1" operator="equal">
      <formula>#REF!</formula>
    </cfRule>
  </conditionalFormatting>
  <conditionalFormatting sqref="CO44">
    <cfRule type="cellIs" dxfId="399" priority="1" stopIfTrue="1" operator="equal">
      <formula>#REF!</formula>
    </cfRule>
  </conditionalFormatting>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513" stopIfTrue="1" operator="equal" id="{4D7FBF1D-6596-4E68-97A2-5A050EDE8546}">
            <xm:f>'PHV-Daten'!#REF!</xm:f>
            <x14:dxf>
              <fill>
                <patternFill>
                  <bgColor indexed="22"/>
                </patternFill>
              </fill>
            </x14:dxf>
          </x14:cfRule>
          <xm:sqref>HF165 HF158 HF152 HF120 HF160 HF110 HF156</xm:sqref>
        </x14:conditionalFormatting>
        <x14:conditionalFormatting xmlns:xm="http://schemas.microsoft.com/office/excel/2006/main">
          <x14:cfRule type="cellIs" priority="511" stopIfTrue="1" operator="equal" id="{70FAE861-D066-4E16-94C7-345221A78F6C}">
            <xm:f>'PHV-Daten'!#REF!</xm:f>
            <x14:dxf>
              <fill>
                <patternFill>
                  <bgColor indexed="22"/>
                </patternFill>
              </fill>
            </x14:dxf>
          </x14:cfRule>
          <xm:sqref>EE153:EG153 EE233:EG234 EE178:EG179 ED4 EF4 EE237:EG238 EE104:EG121</xm:sqref>
        </x14:conditionalFormatting>
        <x14:conditionalFormatting xmlns:xm="http://schemas.microsoft.com/office/excel/2006/main">
          <x14:cfRule type="cellIs" priority="510" stopIfTrue="1" operator="equal" id="{27F0BBD5-7EE0-4248-AA51-9EB6C4DCD431}">
            <xm:f>'PHV-Daten'!#REF!</xm:f>
            <x14:dxf>
              <fill>
                <patternFill>
                  <bgColor indexed="22"/>
                </patternFill>
              </fill>
            </x14:dxf>
          </x14:cfRule>
          <xm:sqref>C227 C221:C224 C241:C242 C215:C219</xm:sqref>
        </x14:conditionalFormatting>
        <x14:conditionalFormatting xmlns:xm="http://schemas.microsoft.com/office/excel/2006/main">
          <x14:cfRule type="cellIs" priority="509" stopIfTrue="1" operator="equal" id="{8AD7C131-D55B-4564-9FE5-8DBF3BE43DCE}">
            <xm:f>'PHV-Daten'!#REF!</xm:f>
            <x14:dxf>
              <fill>
                <patternFill>
                  <bgColor indexed="22"/>
                </patternFill>
              </fill>
            </x14:dxf>
          </x14:cfRule>
          <xm:sqref>D160 D203 D132 D207 D209 D205 D213 D166 D134 D215 D217 D219 D227 D241:D242</xm:sqref>
        </x14:conditionalFormatting>
        <x14:conditionalFormatting xmlns:xm="http://schemas.microsoft.com/office/excel/2006/main">
          <x14:cfRule type="cellIs" priority="508" stopIfTrue="1" operator="equal" id="{08848162-57E6-4EB7-B930-427CA8C12616}">
            <xm:f>'PHV-Daten'!#REF!</xm:f>
            <x14:dxf>
              <fill>
                <patternFill>
                  <bgColor indexed="22"/>
                </patternFill>
              </fill>
            </x14:dxf>
          </x14:cfRule>
          <xm:sqref>H160 H203 H132 H207 H209 H205 H213 H166 H134 H215 H217 H219 H227 H241:H242</xm:sqref>
        </x14:conditionalFormatting>
        <x14:conditionalFormatting xmlns:xm="http://schemas.microsoft.com/office/excel/2006/main">
          <x14:cfRule type="cellIs" priority="507" stopIfTrue="1" operator="equal" id="{5ABB47F9-0E1F-4D23-9092-3303477DB06D}">
            <xm:f>'PHV-Daten'!#REF!</xm:f>
            <x14:dxf>
              <fill>
                <patternFill>
                  <bgColor indexed="22"/>
                </patternFill>
              </fill>
            </x14:dxf>
          </x14:cfRule>
          <xm:sqref>M250 M245 M227:M228 M224 M213:M220 M241:M242 M165:M167 M132:M136 M160:M161 O160:O161 O132:O136 O165:O167</xm:sqref>
        </x14:conditionalFormatting>
        <x14:conditionalFormatting xmlns:xm="http://schemas.microsoft.com/office/excel/2006/main">
          <x14:cfRule type="cellIs" priority="506" stopIfTrue="1" operator="equal" id="{D31F97AC-25D3-4E6E-A727-C14E8BA5D0BC}">
            <xm:f>'PHV-Daten'!#REF!</xm:f>
            <x14:dxf>
              <fill>
                <patternFill>
                  <bgColor indexed="22"/>
                </patternFill>
              </fill>
            </x14:dxf>
          </x14:cfRule>
          <xm:sqref>O250 O245 O227:O228 O224 O213:O220 O241:O242</xm:sqref>
        </x14:conditionalFormatting>
        <x14:conditionalFormatting xmlns:xm="http://schemas.microsoft.com/office/excel/2006/main">
          <x14:cfRule type="cellIs" priority="505" stopIfTrue="1" operator="equal" id="{4832753C-ADDC-4EDC-9228-E5463A37D3EE}">
            <xm:f>'PHV-Daten'!#REF!</xm:f>
            <x14:dxf>
              <fill>
                <patternFill>
                  <bgColor indexed="22"/>
                </patternFill>
              </fill>
            </x14:dxf>
          </x14:cfRule>
          <xm:sqref>EH245:EK245 EH241:EK241 EH179 EH2:EK4 EH231 EH202:EK202 EH27 EH178:EI178</xm:sqref>
        </x14:conditionalFormatting>
        <x14:conditionalFormatting xmlns:xm="http://schemas.microsoft.com/office/excel/2006/main">
          <x14:cfRule type="cellIs" priority="504" stopIfTrue="1" operator="equal" id="{F3D9E7A8-3EBB-44E7-84BD-14DE812B73A6}">
            <xm:f>'PHV-Daten'!#REF!</xm:f>
            <x14:dxf>
              <fill>
                <patternFill>
                  <bgColor indexed="22"/>
                </patternFill>
              </fill>
            </x14:dxf>
          </x14:cfRule>
          <xm:sqref>EH62</xm:sqref>
        </x14:conditionalFormatting>
        <x14:conditionalFormatting xmlns:xm="http://schemas.microsoft.com/office/excel/2006/main">
          <x14:cfRule type="cellIs" priority="503" stopIfTrue="1" operator="equal" id="{3D5BA767-0BA3-4734-AC32-CCC28A1050B6}">
            <xm:f>'PHV-Daten'!#REF!</xm:f>
            <x14:dxf>
              <fill>
                <patternFill>
                  <bgColor indexed="22"/>
                </patternFill>
              </fill>
            </x14:dxf>
          </x14:cfRule>
          <xm:sqref>EH110</xm:sqref>
        </x14:conditionalFormatting>
        <x14:conditionalFormatting xmlns:xm="http://schemas.microsoft.com/office/excel/2006/main">
          <x14:cfRule type="cellIs" priority="502" stopIfTrue="1" operator="equal" id="{FD19FD7B-6499-44DF-99B8-B2D914B4177E}">
            <xm:f>'PHV-Daten'!#REF!</xm:f>
            <x14:dxf>
              <fill>
                <patternFill>
                  <bgColor indexed="22"/>
                </patternFill>
              </fill>
            </x14:dxf>
          </x14:cfRule>
          <xm:sqref>EI27:EK27</xm:sqref>
        </x14:conditionalFormatting>
        <x14:conditionalFormatting xmlns:xm="http://schemas.microsoft.com/office/excel/2006/main">
          <x14:cfRule type="cellIs" priority="501" stopIfTrue="1" operator="equal" id="{A8E5C9A6-8013-45BC-ACB4-51591163B4FA}">
            <xm:f>'PHV-Daten'!#REF!</xm:f>
            <x14:dxf>
              <fill>
                <patternFill>
                  <bgColor indexed="22"/>
                </patternFill>
              </fill>
            </x14:dxf>
          </x14:cfRule>
          <xm:sqref>EI62:EK62</xm:sqref>
        </x14:conditionalFormatting>
        <x14:conditionalFormatting xmlns:xm="http://schemas.microsoft.com/office/excel/2006/main">
          <x14:cfRule type="cellIs" priority="500" stopIfTrue="1" operator="equal" id="{1963A85E-266E-494A-A7FD-D891BED4ACFE}">
            <xm:f>'PHV-Daten'!#REF!</xm:f>
            <x14:dxf>
              <fill>
                <patternFill>
                  <bgColor indexed="22"/>
                </patternFill>
              </fill>
            </x14:dxf>
          </x14:cfRule>
          <xm:sqref>EJ110</xm:sqref>
        </x14:conditionalFormatting>
        <x14:conditionalFormatting xmlns:xm="http://schemas.microsoft.com/office/excel/2006/main">
          <x14:cfRule type="cellIs" priority="499" stopIfTrue="1" operator="equal" id="{D69D0237-FD89-46DD-BF76-13605653D015}">
            <xm:f>'PHV-Daten'!#REF!</xm:f>
            <x14:dxf>
              <fill>
                <patternFill>
                  <bgColor indexed="22"/>
                </patternFill>
              </fill>
            </x14:dxf>
          </x14:cfRule>
          <xm:sqref>EJ178:EK178</xm:sqref>
        </x14:conditionalFormatting>
        <x14:conditionalFormatting xmlns:xm="http://schemas.microsoft.com/office/excel/2006/main">
          <x14:cfRule type="cellIs" priority="496" stopIfTrue="1" operator="equal" id="{9FDFAF4C-0EB9-498D-8E59-5ACE9B25399B}">
            <xm:f>'PHV-Daten'!#REF!</xm:f>
            <x14:dxf>
              <fill>
                <patternFill>
                  <bgColor indexed="22"/>
                </patternFill>
              </fill>
            </x14:dxf>
          </x14:cfRule>
          <xm:sqref>EI231:EK231</xm:sqref>
        </x14:conditionalFormatting>
        <x14:conditionalFormatting xmlns:xm="http://schemas.microsoft.com/office/excel/2006/main">
          <x14:cfRule type="cellIs" priority="495" stopIfTrue="1" operator="equal" id="{81BB5ED8-0355-44CA-93B1-57E4037BDFC7}">
            <xm:f>'PHV-Daten'!#REF!</xm:f>
            <x14:dxf>
              <fill>
                <patternFill>
                  <bgColor indexed="22"/>
                </patternFill>
              </fill>
            </x14:dxf>
          </x14:cfRule>
          <xm:sqref>EI110</xm:sqref>
        </x14:conditionalFormatting>
        <x14:conditionalFormatting xmlns:xm="http://schemas.microsoft.com/office/excel/2006/main">
          <x14:cfRule type="cellIs" priority="494" stopIfTrue="1" operator="equal" id="{C60E455F-40C2-4E62-92C8-65D0683496FA}">
            <xm:f>'PHV-Daten'!#REF!</xm:f>
            <x14:dxf>
              <fill>
                <patternFill>
                  <bgColor indexed="22"/>
                </patternFill>
              </fill>
            </x14:dxf>
          </x14:cfRule>
          <xm:sqref>EK110</xm:sqref>
        </x14:conditionalFormatting>
        <x14:conditionalFormatting xmlns:xm="http://schemas.microsoft.com/office/excel/2006/main">
          <x14:cfRule type="cellIs" priority="493" stopIfTrue="1" operator="equal" id="{46B1CA3A-64BE-429D-A7FB-7C1206B45503}">
            <xm:f>'PHV-Daten'!#REF!</xm:f>
            <x14:dxf>
              <fill>
                <patternFill>
                  <bgColor indexed="22"/>
                </patternFill>
              </fill>
            </x14:dxf>
          </x14:cfRule>
          <xm:sqref>T202 T196 T215 T217</xm:sqref>
        </x14:conditionalFormatting>
        <x14:conditionalFormatting xmlns:xm="http://schemas.microsoft.com/office/excel/2006/main">
          <x14:cfRule type="cellIs" priority="492" stopIfTrue="1" operator="equal" id="{15FDEE93-678A-41FE-8F21-551B7C5060BE}">
            <xm:f>'PHV-Daten'!#REF!</xm:f>
            <x14:dxf>
              <fill>
                <patternFill>
                  <bgColor indexed="22"/>
                </patternFill>
              </fill>
            </x14:dxf>
          </x14:cfRule>
          <xm:sqref>V169 V215 V161 V133 V135:V136 V165 V167 V173:V175 V171 V163 V177 V242</xm:sqref>
        </x14:conditionalFormatting>
        <x14:conditionalFormatting xmlns:xm="http://schemas.microsoft.com/office/excel/2006/main">
          <x14:cfRule type="cellIs" priority="489" stopIfTrue="1" operator="equal" id="{37384905-F176-4C55-844C-19AD9CB328B2}">
            <xm:f>'PHV-Daten'!#REF!</xm:f>
            <x14:dxf>
              <fill>
                <patternFill>
                  <bgColor indexed="22"/>
                </patternFill>
              </fill>
            </x14:dxf>
          </x14:cfRule>
          <xm:sqref>X217 X215 X242</xm:sqref>
        </x14:conditionalFormatting>
        <x14:conditionalFormatting xmlns:xm="http://schemas.microsoft.com/office/excel/2006/main">
          <x14:cfRule type="cellIs" priority="488" stopIfTrue="1" operator="equal" id="{A7EC4617-F586-43F9-AF98-DA8FF2FF32B4}">
            <xm:f>'PHV-Daten'!#REF!</xm:f>
            <x14:dxf>
              <fill>
                <patternFill>
                  <bgColor indexed="22"/>
                </patternFill>
              </fill>
            </x14:dxf>
          </x14:cfRule>
          <xm:sqref>AI180:AI181 AI183 AI185</xm:sqref>
        </x14:conditionalFormatting>
        <x14:conditionalFormatting xmlns:xm="http://schemas.microsoft.com/office/excel/2006/main">
          <x14:cfRule type="cellIs" priority="481" stopIfTrue="1" operator="equal" id="{F78C5D0B-AFD8-4899-A642-24F712AC169C}">
            <xm:f>'PHV-Daten'!#REF!</xm:f>
            <x14:dxf>
              <fill>
                <patternFill>
                  <bgColor indexed="22"/>
                </patternFill>
              </fill>
            </x14:dxf>
          </x14:cfRule>
          <xm:sqref>AN181 AN183 AN185</xm:sqref>
        </x14:conditionalFormatting>
        <x14:conditionalFormatting xmlns:xm="http://schemas.microsoft.com/office/excel/2006/main">
          <x14:cfRule type="cellIs" priority="474" stopIfTrue="1" operator="equal" id="{34B07E5E-289F-41FC-A3DC-0DEBB6DB8850}">
            <xm:f>'PHV-Daten'!#REF!</xm:f>
            <x14:dxf>
              <fill>
                <patternFill>
                  <bgColor indexed="22"/>
                </patternFill>
              </fill>
            </x14:dxf>
          </x14:cfRule>
          <xm:sqref>AK168</xm:sqref>
        </x14:conditionalFormatting>
        <x14:conditionalFormatting xmlns:xm="http://schemas.microsoft.com/office/excel/2006/main">
          <x14:cfRule type="cellIs" priority="448" stopIfTrue="1" operator="equal" id="{0AFEC799-C006-42C1-9A6D-E1BC3DE154CE}">
            <xm:f>'PHV-Daten'!#REF!</xm:f>
            <x14:dxf>
              <fill>
                <patternFill>
                  <bgColor indexed="22"/>
                </patternFill>
              </fill>
            </x14:dxf>
          </x14:cfRule>
          <xm:sqref>BY166 BY21 BY98 BY110 BY178 BY15 BY201:BY202 BY223:BY224 BY104</xm:sqref>
        </x14:conditionalFormatting>
        <x14:conditionalFormatting xmlns:xm="http://schemas.microsoft.com/office/excel/2006/main">
          <x14:cfRule type="cellIs" priority="447" stopIfTrue="1" operator="equal" id="{A9418E29-7D8F-401E-8437-8F590B2A1C34}">
            <xm:f>'PHV-Daten'!#REF!</xm:f>
            <x14:dxf>
              <fill>
                <patternFill>
                  <bgColor indexed="22"/>
                </patternFill>
              </fill>
            </x14:dxf>
          </x14:cfRule>
          <xm:sqref>BL233</xm:sqref>
        </x14:conditionalFormatting>
        <x14:conditionalFormatting xmlns:xm="http://schemas.microsoft.com/office/excel/2006/main">
          <x14:cfRule type="cellIs" priority="445" stopIfTrue="1" operator="equal" id="{14B9F678-B805-43DB-B478-664FFDF5B082}">
            <xm:f>'PHV-Daten'!#REF!</xm:f>
            <x14:dxf>
              <fill>
                <patternFill>
                  <bgColor indexed="22"/>
                </patternFill>
              </fill>
            </x14:dxf>
          </x14:cfRule>
          <xm:sqref>BW104</xm:sqref>
        </x14:conditionalFormatting>
        <x14:conditionalFormatting xmlns:xm="http://schemas.microsoft.com/office/excel/2006/main">
          <x14:cfRule type="cellIs" priority="444" stopIfTrue="1" operator="equal" id="{38D84101-343E-4BF3-ABB8-095A5809C0BC}">
            <xm:f>'PHV-Daten'!#REF!</xm:f>
            <x14:dxf>
              <fill>
                <patternFill>
                  <bgColor indexed="22"/>
                </patternFill>
              </fill>
            </x14:dxf>
          </x14:cfRule>
          <xm:sqref>BS104</xm:sqref>
        </x14:conditionalFormatting>
        <x14:conditionalFormatting xmlns:xm="http://schemas.microsoft.com/office/excel/2006/main">
          <x14:cfRule type="cellIs" priority="437" stopIfTrue="1" operator="equal" id="{6AF34C36-631B-4C2D-843D-1160EA64B0AA}">
            <xm:f>'PHV-Daten'!#REF!</xm:f>
            <x14:dxf>
              <fill>
                <patternFill>
                  <bgColor indexed="22"/>
                </patternFill>
              </fill>
            </x14:dxf>
          </x14:cfRule>
          <xm:sqref>HF84</xm:sqref>
        </x14:conditionalFormatting>
        <x14:conditionalFormatting xmlns:xm="http://schemas.microsoft.com/office/excel/2006/main">
          <x14:cfRule type="cellIs" priority="436" stopIfTrue="1" operator="equal" id="{06C88774-F3D5-4C35-8CE9-579D99B33BC9}">
            <xm:f>'PHV-Daten'!#REF!</xm:f>
            <x14:dxf>
              <fill>
                <patternFill>
                  <bgColor indexed="22"/>
                </patternFill>
              </fill>
            </x14:dxf>
          </x14:cfRule>
          <xm:sqref>EH92:EK93</xm:sqref>
        </x14:conditionalFormatting>
        <x14:conditionalFormatting xmlns:xm="http://schemas.microsoft.com/office/excel/2006/main">
          <x14:cfRule type="cellIs" priority="428" stopIfTrue="1" operator="equal" id="{614A695C-2AFB-4A11-9D7B-F7C9D141AB94}">
            <xm:f>'PHV-Daten'!#REF!</xm:f>
            <x14:dxf>
              <fill>
                <patternFill>
                  <bgColor indexed="22"/>
                </patternFill>
              </fill>
            </x14:dxf>
          </x14:cfRule>
          <xm:sqref>EE76:EG79</xm:sqref>
        </x14:conditionalFormatting>
        <x14:conditionalFormatting xmlns:xm="http://schemas.microsoft.com/office/excel/2006/main">
          <x14:cfRule type="cellIs" priority="424" stopIfTrue="1" operator="equal" id="{515FDF75-DCE7-49A7-B4B9-1A4522D0A94A}">
            <xm:f>'PHV-Daten'!#REF!</xm:f>
            <x14:dxf>
              <fill>
                <patternFill>
                  <bgColor indexed="22"/>
                </patternFill>
              </fill>
            </x14:dxf>
          </x14:cfRule>
          <xm:sqref>EE80:EG80</xm:sqref>
        </x14:conditionalFormatting>
        <x14:conditionalFormatting xmlns:xm="http://schemas.microsoft.com/office/excel/2006/main">
          <x14:cfRule type="cellIs" priority="416" stopIfTrue="1" operator="equal" id="{2D6118F1-9E9A-47CB-9877-2428B5EDA91F}">
            <xm:f>'PHV-Daten'!#REF!</xm:f>
            <x14:dxf>
              <fill>
                <patternFill>
                  <bgColor indexed="22"/>
                </patternFill>
              </fill>
            </x14:dxf>
          </x14:cfRule>
          <xm:sqref>EE83:EG83</xm:sqref>
        </x14:conditionalFormatting>
        <x14:conditionalFormatting xmlns:xm="http://schemas.microsoft.com/office/excel/2006/main">
          <x14:cfRule type="cellIs" priority="408" stopIfTrue="1" operator="equal" id="{672C5F69-2069-46B6-A839-21BC4A0836D1}">
            <xm:f>'PHV-Daten'!#REF!</xm:f>
            <x14:dxf>
              <fill>
                <patternFill>
                  <bgColor indexed="22"/>
                </patternFill>
              </fill>
            </x14:dxf>
          </x14:cfRule>
          <xm:sqref>EE86:EG89</xm:sqref>
        </x14:conditionalFormatting>
        <x14:conditionalFormatting xmlns:xm="http://schemas.microsoft.com/office/excel/2006/main">
          <x14:cfRule type="cellIs" priority="407" stopIfTrue="1" operator="equal" id="{DD00F349-9FAE-4D1F-8E08-3F7B25F41C2D}">
            <xm:f>'PHV-Daten'!#REF!</xm:f>
            <x14:dxf>
              <fill>
                <patternFill>
                  <bgColor indexed="22"/>
                </patternFill>
              </fill>
            </x14:dxf>
          </x14:cfRule>
          <xm:sqref>EH86 EH89</xm:sqref>
        </x14:conditionalFormatting>
        <x14:conditionalFormatting xmlns:xm="http://schemas.microsoft.com/office/excel/2006/main">
          <x14:cfRule type="cellIs" priority="406" stopIfTrue="1" operator="equal" id="{A8E7C0FE-2CAC-4F3E-B559-DBC8ACE0BFFA}">
            <xm:f>'PHV-Daten'!#REF!</xm:f>
            <x14:dxf>
              <fill>
                <patternFill>
                  <bgColor indexed="22"/>
                </patternFill>
              </fill>
            </x14:dxf>
          </x14:cfRule>
          <xm:sqref>EI86:EK86</xm:sqref>
        </x14:conditionalFormatting>
        <x14:conditionalFormatting xmlns:xm="http://schemas.microsoft.com/office/excel/2006/main">
          <x14:cfRule type="cellIs" priority="405" stopIfTrue="1" operator="equal" id="{84225CDF-9DFA-423F-B04E-36FB4E1EC0F1}">
            <xm:f>'PHV-Daten'!#REF!</xm:f>
            <x14:dxf>
              <fill>
                <patternFill>
                  <bgColor indexed="22"/>
                </patternFill>
              </fill>
            </x14:dxf>
          </x14:cfRule>
          <xm:sqref>EI89:EK89</xm:sqref>
        </x14:conditionalFormatting>
        <x14:conditionalFormatting xmlns:xm="http://schemas.microsoft.com/office/excel/2006/main">
          <x14:cfRule type="cellIs" priority="401" stopIfTrue="1" operator="equal" id="{B64644DC-A76E-4C58-AFEA-4777F3295C20}">
            <xm:f>'PHV-Daten'!#REF!</xm:f>
            <x14:dxf>
              <fill>
                <patternFill>
                  <bgColor indexed="22"/>
                </patternFill>
              </fill>
            </x14:dxf>
          </x14:cfRule>
          <xm:sqref>EE235:EG236</xm:sqref>
        </x14:conditionalFormatting>
        <x14:conditionalFormatting xmlns:xm="http://schemas.microsoft.com/office/excel/2006/main">
          <x14:cfRule type="cellIs" priority="396" stopIfTrue="1" operator="equal" id="{7CF40AB9-2B78-4BD8-A663-2EF56F8677B3}">
            <xm:f>'PHV-Daten'!#REF!</xm:f>
            <x14:dxf>
              <fill>
                <patternFill>
                  <bgColor indexed="22"/>
                </patternFill>
              </fill>
            </x14:dxf>
          </x14:cfRule>
          <xm:sqref>HF126</xm:sqref>
        </x14:conditionalFormatting>
        <x14:conditionalFormatting xmlns:xm="http://schemas.microsoft.com/office/excel/2006/main">
          <x14:cfRule type="cellIs" priority="385" stopIfTrue="1" operator="equal" id="{58B707B7-6301-40F0-AC4B-B3B4BC57020A}">
            <xm:f>'PHV-Daten'!#REF!</xm:f>
            <x14:dxf>
              <fill>
                <patternFill>
                  <bgColor indexed="22"/>
                </patternFill>
              </fill>
            </x14:dxf>
          </x14:cfRule>
          <xm:sqref>HF130</xm:sqref>
        </x14:conditionalFormatting>
        <x14:conditionalFormatting xmlns:xm="http://schemas.microsoft.com/office/excel/2006/main">
          <x14:cfRule type="cellIs" priority="384" stopIfTrue="1" operator="equal" id="{F007F8AA-3DC9-48DA-919F-CC6450C488EC}">
            <xm:f>'PHV-Daten'!#REF!</xm:f>
            <x14:dxf>
              <fill>
                <patternFill>
                  <bgColor indexed="22"/>
                </patternFill>
              </fill>
            </x14:dxf>
          </x14:cfRule>
          <xm:sqref>M130:M131</xm:sqref>
        </x14:conditionalFormatting>
        <x14:conditionalFormatting xmlns:xm="http://schemas.microsoft.com/office/excel/2006/main">
          <x14:cfRule type="cellIs" priority="383" stopIfTrue="1" operator="equal" id="{8802150B-519C-4F6C-9969-FD3A2C32DC6B}">
            <xm:f>'PHV-Daten'!#REF!</xm:f>
            <x14:dxf>
              <fill>
                <patternFill>
                  <bgColor indexed="22"/>
                </patternFill>
              </fill>
            </x14:dxf>
          </x14:cfRule>
          <xm:sqref>O130:O131</xm:sqref>
        </x14:conditionalFormatting>
        <x14:conditionalFormatting xmlns:xm="http://schemas.microsoft.com/office/excel/2006/main">
          <x14:cfRule type="cellIs" priority="382" stopIfTrue="1" operator="equal" id="{0F871908-D5EA-40C0-A51F-6A9B65534970}">
            <xm:f>'PHV-Daten'!#REF!</xm:f>
            <x14:dxf>
              <fill>
                <patternFill>
                  <bgColor indexed="22"/>
                </patternFill>
              </fill>
            </x14:dxf>
          </x14:cfRule>
          <xm:sqref>V131</xm:sqref>
        </x14:conditionalFormatting>
        <x14:conditionalFormatting xmlns:xm="http://schemas.microsoft.com/office/excel/2006/main">
          <x14:cfRule type="cellIs" priority="381" stopIfTrue="1" operator="equal" id="{148A5D96-548F-48DB-85EC-5A5783356B19}">
            <xm:f>'PHV-Daten'!#REF!</xm:f>
            <x14:dxf>
              <fill>
                <patternFill>
                  <bgColor indexed="22"/>
                </patternFill>
              </fill>
            </x14:dxf>
          </x14:cfRule>
          <xm:sqref>BL130</xm:sqref>
        </x14:conditionalFormatting>
        <x14:conditionalFormatting xmlns:xm="http://schemas.microsoft.com/office/excel/2006/main">
          <x14:cfRule type="cellIs" priority="380" stopIfTrue="1" operator="equal" id="{9EC81AFB-EAFE-444B-B067-80596115A2AD}">
            <xm:f>'PHV-Daten'!#REF!</xm:f>
            <x14:dxf>
              <fill>
                <patternFill>
                  <bgColor indexed="22"/>
                </patternFill>
              </fill>
            </x14:dxf>
          </x14:cfRule>
          <xm:sqref>BW130</xm:sqref>
        </x14:conditionalFormatting>
        <x14:conditionalFormatting xmlns:xm="http://schemas.microsoft.com/office/excel/2006/main">
          <x14:cfRule type="cellIs" priority="379" stopIfTrue="1" operator="equal" id="{3C377BA8-1705-4115-95AF-CF5D4E9C8683}">
            <xm:f>'PHV-Daten'!#REF!</xm:f>
            <x14:dxf>
              <fill>
                <patternFill>
                  <bgColor indexed="22"/>
                </patternFill>
              </fill>
            </x14:dxf>
          </x14:cfRule>
          <xm:sqref>BS130</xm:sqref>
        </x14:conditionalFormatting>
        <x14:conditionalFormatting xmlns:xm="http://schemas.microsoft.com/office/excel/2006/main">
          <x14:cfRule type="cellIs" priority="372" stopIfTrue="1" operator="equal" id="{2EE6C075-E003-41DE-9FFE-5F25748F0701}">
            <xm:f>'PHV-Daten'!#REF!</xm:f>
            <x14:dxf>
              <fill>
                <patternFill>
                  <bgColor indexed="22"/>
                </patternFill>
              </fill>
            </x14:dxf>
          </x14:cfRule>
          <xm:sqref>HF146 HF140</xm:sqref>
        </x14:conditionalFormatting>
        <x14:conditionalFormatting xmlns:xm="http://schemas.microsoft.com/office/excel/2006/main">
          <x14:cfRule type="cellIs" priority="371" stopIfTrue="1" operator="equal" id="{B6FB5C2F-B654-475B-9605-5B80C8437CE4}">
            <xm:f>'PHV-Daten'!#REF!</xm:f>
            <x14:dxf>
              <fill>
                <patternFill>
                  <bgColor indexed="22"/>
                </patternFill>
              </fill>
            </x14:dxf>
          </x14:cfRule>
          <xm:sqref>O139:O149</xm:sqref>
        </x14:conditionalFormatting>
        <x14:conditionalFormatting xmlns:xm="http://schemas.microsoft.com/office/excel/2006/main">
          <x14:cfRule type="cellIs" priority="370" stopIfTrue="1" operator="equal" id="{85991B53-0A94-464E-9F55-C1AEEA37E856}">
            <xm:f>'PHV-Daten'!#REF!</xm:f>
            <x14:dxf>
              <fill>
                <patternFill>
                  <bgColor indexed="22"/>
                </patternFill>
              </fill>
            </x14:dxf>
          </x14:cfRule>
          <xm:sqref>CR149:CR150 CR242 CR228 CR234 CR230:CR232 CR139:CR141 CR143 CR145:CR147 CR188:CR198 CR219:CR222 CR165:CR167 CV201:CV202 CZ201:CZ202 CV188:CV198 CZ188:CZ198 CV165:CV167 CZ165:CZ167</xm:sqref>
        </x14:conditionalFormatting>
        <x14:conditionalFormatting xmlns:xm="http://schemas.microsoft.com/office/excel/2006/main">
          <x14:cfRule type="cellIs" priority="369" stopIfTrue="1" operator="equal" id="{95F6EA55-1839-4396-93D8-F952830BEAB4}">
            <xm:f>'PHV-Daten'!#REF!</xm:f>
            <x14:dxf>
              <fill>
                <patternFill>
                  <bgColor indexed="22"/>
                </patternFill>
              </fill>
            </x14:dxf>
          </x14:cfRule>
          <xm:sqref>CR130</xm:sqref>
        </x14:conditionalFormatting>
        <x14:conditionalFormatting xmlns:xm="http://schemas.microsoft.com/office/excel/2006/main">
          <x14:cfRule type="cellIs" priority="368" stopIfTrue="1" operator="equal" id="{77CA4F2B-6ABD-4A95-8C6E-E9BEACCF26DD}">
            <xm:f>'PHV-Daten'!#REF!</xm:f>
            <x14:dxf>
              <fill>
                <patternFill>
                  <bgColor indexed="22"/>
                </patternFill>
              </fill>
            </x14:dxf>
          </x14:cfRule>
          <xm:sqref>CZ214 CZ219:CZ224 CV219:CV222</xm:sqref>
        </x14:conditionalFormatting>
        <x14:conditionalFormatting xmlns:xm="http://schemas.microsoft.com/office/excel/2006/main">
          <x14:cfRule type="cellIs" priority="367" stopIfTrue="1" operator="equal" id="{ED8A322F-DC73-4E1B-B704-052DE28E5229}">
            <xm:f>'PHV-Daten'!#REF!</xm:f>
            <x14:dxf>
              <fill>
                <patternFill>
                  <bgColor indexed="22"/>
                </patternFill>
              </fill>
            </x14:dxf>
          </x14:cfRule>
          <xm:sqref>CV86:CV87</xm:sqref>
        </x14:conditionalFormatting>
        <x14:conditionalFormatting xmlns:xm="http://schemas.microsoft.com/office/excel/2006/main">
          <x14:cfRule type="cellIs" priority="366" stopIfTrue="1" operator="equal" id="{F00FBBEB-1E63-466B-BAD7-2836AC02BC5C}">
            <xm:f>'PHV-Daten'!#REF!</xm:f>
            <x14:dxf>
              <fill>
                <patternFill>
                  <bgColor indexed="22"/>
                </patternFill>
              </fill>
            </x14:dxf>
          </x14:cfRule>
          <xm:sqref>DA224 DA222 DA220 DA201:DA202 DA165:DA167</xm:sqref>
        </x14:conditionalFormatting>
        <x14:conditionalFormatting xmlns:xm="http://schemas.microsoft.com/office/excel/2006/main">
          <x14:cfRule type="cellIs" priority="365" stopIfTrue="1" operator="equal" id="{770A1264-59F8-4B48-B7B2-9D42F2E725C6}">
            <xm:f>'PHV-Daten'!#REF!</xm:f>
            <x14:dxf>
              <fill>
                <patternFill>
                  <bgColor indexed="22"/>
                </patternFill>
              </fill>
            </x14:dxf>
          </x14:cfRule>
          <xm:sqref>DF224 DF222 DF220 DF201:DF202 DF165:DF167</xm:sqref>
        </x14:conditionalFormatting>
        <x14:conditionalFormatting xmlns:xm="http://schemas.microsoft.com/office/excel/2006/main">
          <x14:cfRule type="cellIs" priority="364" stopIfTrue="1" operator="equal" id="{0D3CF620-F6A0-4F2C-92A7-2C4DDFA98F91}">
            <xm:f>'PHV-Daten'!#REF!</xm:f>
            <x14:dxf>
              <fill>
                <patternFill>
                  <bgColor indexed="22"/>
                </patternFill>
              </fill>
            </x14:dxf>
          </x14:cfRule>
          <xm:sqref>DH242 DH224 DH222 DH220 DH201:DH202 DH165:DH167</xm:sqref>
        </x14:conditionalFormatting>
        <x14:conditionalFormatting xmlns:xm="http://schemas.microsoft.com/office/excel/2006/main">
          <x14:cfRule type="cellIs" priority="363" stopIfTrue="1" operator="equal" id="{12394733-EBA1-46F5-86E7-D60345A66848}">
            <xm:f>'PHV-Daten'!#REF!</xm:f>
            <x14:dxf>
              <fill>
                <patternFill>
                  <bgColor indexed="22"/>
                </patternFill>
              </fill>
            </x14:dxf>
          </x14:cfRule>
          <xm:sqref>DN213 DN211 DN221 DN223 DN215:DN217 DN104:DN109 DN250 DN219 DN202 DN231 DN166 DN2:DN4 DN241 DN245</xm:sqref>
        </x14:conditionalFormatting>
        <x14:conditionalFormatting xmlns:xm="http://schemas.microsoft.com/office/excel/2006/main">
          <x14:cfRule type="cellIs" priority="362" stopIfTrue="1" operator="equal" id="{3D7697F6-FD78-4C69-BFE0-1F851286EB1E}">
            <xm:f>'PHV-Daten'!#REF!</xm:f>
            <x14:dxf>
              <fill>
                <patternFill>
                  <bgColor indexed="22"/>
                </patternFill>
              </fill>
            </x14:dxf>
          </x14:cfRule>
          <xm:sqref>DN80</xm:sqref>
        </x14:conditionalFormatting>
        <x14:conditionalFormatting xmlns:xm="http://schemas.microsoft.com/office/excel/2006/main">
          <x14:cfRule type="cellIs" priority="361" stopIfTrue="1" operator="equal" id="{44F4E9E3-9B9B-4631-8429-B9136F279BC8}">
            <xm:f>'PHV-Daten'!#REF!</xm:f>
            <x14:dxf>
              <fill>
                <patternFill>
                  <bgColor indexed="22"/>
                </patternFill>
              </fill>
            </x14:dxf>
          </x14:cfRule>
          <xm:sqref>DP27 DP219 DP231 DP166 DP2:DP4 DP178:DP179 DP241 DP245 DP202</xm:sqref>
        </x14:conditionalFormatting>
        <x14:conditionalFormatting xmlns:xm="http://schemas.microsoft.com/office/excel/2006/main">
          <x14:cfRule type="cellIs" priority="360" stopIfTrue="1" operator="equal" id="{5EEB4E75-2CFA-4D7E-A80F-8403A583E6CF}">
            <xm:f>'PHV-Daten'!#REF!</xm:f>
            <x14:dxf>
              <fill>
                <patternFill>
                  <bgColor indexed="22"/>
                </patternFill>
              </fill>
            </x14:dxf>
          </x14:cfRule>
          <xm:sqref>DP91:DP93</xm:sqref>
        </x14:conditionalFormatting>
        <x14:conditionalFormatting xmlns:xm="http://schemas.microsoft.com/office/excel/2006/main">
          <x14:cfRule type="cellIs" priority="359" stopIfTrue="1" operator="equal" id="{9D7EE504-4809-4043-88FA-5664D49C4800}">
            <xm:f>'PHV-Daten'!#REF!</xm:f>
            <x14:dxf>
              <fill>
                <patternFill>
                  <bgColor indexed="22"/>
                </patternFill>
              </fill>
            </x14:dxf>
          </x14:cfRule>
          <xm:sqref>DP82</xm:sqref>
        </x14:conditionalFormatting>
        <x14:conditionalFormatting xmlns:xm="http://schemas.microsoft.com/office/excel/2006/main">
          <x14:cfRule type="cellIs" priority="358" stopIfTrue="1" operator="equal" id="{305B7564-2FCA-45E9-A495-A0ED684CBCEF}">
            <xm:f>'PHV-Daten'!#REF!</xm:f>
            <x14:dxf>
              <fill>
                <patternFill>
                  <bgColor indexed="22"/>
                </patternFill>
              </fill>
            </x14:dxf>
          </x14:cfRule>
          <xm:sqref>DP89 DP86</xm:sqref>
        </x14:conditionalFormatting>
        <x14:conditionalFormatting xmlns:xm="http://schemas.microsoft.com/office/excel/2006/main">
          <x14:cfRule type="cellIs" priority="357" stopIfTrue="1" operator="equal" id="{8EB1159F-BF04-412E-89FB-7A17CA35F128}">
            <xm:f>'PHV-Daten'!#REF!</xm:f>
            <x14:dxf>
              <fill>
                <patternFill>
                  <bgColor indexed="22"/>
                </patternFill>
              </fill>
            </x14:dxf>
          </x14:cfRule>
          <xm:sqref>DO27 DO219 DO231 DO166 DO2:DO4 DO178:DO179 DO241 DO245 DO202</xm:sqref>
        </x14:conditionalFormatting>
        <x14:conditionalFormatting xmlns:xm="http://schemas.microsoft.com/office/excel/2006/main">
          <x14:cfRule type="cellIs" priority="356" stopIfTrue="1" operator="equal" id="{F34D5B09-0BDD-4236-BFD0-021A7E541836}">
            <xm:f>'PHV-Daten'!#REF!</xm:f>
            <x14:dxf>
              <fill>
                <patternFill>
                  <bgColor indexed="22"/>
                </patternFill>
              </fill>
            </x14:dxf>
          </x14:cfRule>
          <xm:sqref>DO91:DO93</xm:sqref>
        </x14:conditionalFormatting>
        <x14:conditionalFormatting xmlns:xm="http://schemas.microsoft.com/office/excel/2006/main">
          <x14:cfRule type="cellIs" priority="355" stopIfTrue="1" operator="equal" id="{B983C7F3-1C2A-44F8-A6AB-11975B12FFFC}">
            <xm:f>'PHV-Daten'!#REF!</xm:f>
            <x14:dxf>
              <fill>
                <patternFill>
                  <bgColor indexed="22"/>
                </patternFill>
              </fill>
            </x14:dxf>
          </x14:cfRule>
          <xm:sqref>DO82</xm:sqref>
        </x14:conditionalFormatting>
        <x14:conditionalFormatting xmlns:xm="http://schemas.microsoft.com/office/excel/2006/main">
          <x14:cfRule type="cellIs" priority="354" stopIfTrue="1" operator="equal" id="{CB39D614-9753-420C-8090-59B7DDD93D9C}">
            <xm:f>'PHV-Daten'!#REF!</xm:f>
            <x14:dxf>
              <fill>
                <patternFill>
                  <bgColor indexed="22"/>
                </patternFill>
              </fill>
            </x14:dxf>
          </x14:cfRule>
          <xm:sqref>DO89 DO86</xm:sqref>
        </x14:conditionalFormatting>
        <x14:conditionalFormatting xmlns:xm="http://schemas.microsoft.com/office/excel/2006/main">
          <x14:cfRule type="cellIs" priority="353" stopIfTrue="1" operator="equal" id="{E56CB344-FBB8-4202-AA52-09CE9ED39E34}">
            <xm:f>'PHV-Daten'!#REF!</xm:f>
            <x14:dxf>
              <fill>
                <patternFill>
                  <bgColor indexed="22"/>
                </patternFill>
              </fill>
            </x14:dxf>
          </x14:cfRule>
          <xm:sqref>EV166 EV116 EV104:EV109 EV179 EV10 EV4</xm:sqref>
        </x14:conditionalFormatting>
        <x14:conditionalFormatting xmlns:xm="http://schemas.microsoft.com/office/excel/2006/main">
          <x14:cfRule type="cellIs" priority="352" stopIfTrue="1" operator="equal" id="{562F74EF-B4E4-4BB7-A3CA-9BB9E8F04FC3}">
            <xm:f>'PHV-Daten'!#REF!</xm:f>
            <x14:dxf>
              <fill>
                <patternFill>
                  <bgColor indexed="22"/>
                </patternFill>
              </fill>
            </x14:dxf>
          </x14:cfRule>
          <xm:sqref>EV76:EV79</xm:sqref>
        </x14:conditionalFormatting>
        <x14:conditionalFormatting xmlns:xm="http://schemas.microsoft.com/office/excel/2006/main">
          <x14:cfRule type="cellIs" priority="351" stopIfTrue="1" operator="equal" id="{BEC241F2-07E2-4525-9E85-010D14B8492E}">
            <xm:f>'PHV-Daten'!#REF!</xm:f>
            <x14:dxf>
              <fill>
                <patternFill>
                  <bgColor indexed="22"/>
                </patternFill>
              </fill>
            </x14:dxf>
          </x14:cfRule>
          <xm:sqref>EV80:EV81</xm:sqref>
        </x14:conditionalFormatting>
        <x14:conditionalFormatting xmlns:xm="http://schemas.microsoft.com/office/excel/2006/main">
          <x14:cfRule type="cellIs" priority="350" stopIfTrue="1" operator="equal" id="{9EA5817E-76D4-464E-8CC2-D9487AC05C00}">
            <xm:f>'PHV-Daten'!#REF!</xm:f>
            <x14:dxf>
              <fill>
                <patternFill>
                  <bgColor indexed="22"/>
                </patternFill>
              </fill>
            </x14:dxf>
          </x14:cfRule>
          <xm:sqref>EX106:EY109 EW166:EY166 EW179:EY179 EW10:EY10 EW4:EY4</xm:sqref>
        </x14:conditionalFormatting>
        <x14:conditionalFormatting xmlns:xm="http://schemas.microsoft.com/office/excel/2006/main">
          <x14:cfRule type="cellIs" priority="349" stopIfTrue="1" operator="equal" id="{2C710392-FA39-41B1-8BF1-4DDC2D013CB7}">
            <xm:f>'PHV-Daten'!#REF!</xm:f>
            <x14:dxf>
              <fill>
                <patternFill>
                  <bgColor indexed="22"/>
                </patternFill>
              </fill>
            </x14:dxf>
          </x14:cfRule>
          <xm:sqref>EY80 EX80:EX81 EW80</xm:sqref>
        </x14:conditionalFormatting>
        <x14:conditionalFormatting xmlns:xm="http://schemas.microsoft.com/office/excel/2006/main">
          <x14:cfRule type="cellIs" priority="348" stopIfTrue="1" operator="equal" id="{3AFC79C0-2D51-4497-8989-A2776B70C903}">
            <xm:f>'PHV-Daten'!#REF!</xm:f>
            <x14:dxf>
              <fill>
                <patternFill>
                  <bgColor indexed="22"/>
                </patternFill>
              </fill>
            </x14:dxf>
          </x14:cfRule>
          <xm:sqref>FB65:FC65 FB38:FC38 FB18:FC28 FB4:FC4</xm:sqref>
        </x14:conditionalFormatting>
        <x14:conditionalFormatting xmlns:xm="http://schemas.microsoft.com/office/excel/2006/main">
          <x14:cfRule type="cellIs" priority="347" stopIfTrue="1" operator="equal" id="{876B7A96-4C86-4D9D-9F0D-A0D04FC588BE}">
            <xm:f>'PHV-Daten'!#REF!</xm:f>
            <x14:dxf>
              <fill>
                <patternFill>
                  <bgColor indexed="22"/>
                </patternFill>
              </fill>
            </x14:dxf>
          </x14:cfRule>
          <xm:sqref>FU176 FU146 FT219:FU220 FT144 FT138 FV146:FV147 FU138:FV144 FT142 FT146:FT148 FT140 FT134:FV134 FT132:FV132 FT170:FV170 FT168:FV168 FT160 FV217:FV224 FT222:FU224 FT228:FV234 FV204 FV206 FV210 FT211:FV214 FT204:FT206 FT208:FV208 FU118 FU120:FU123 FT188:FU191 FT106:FU109 FV106 FT158:FU158 FT154:FU154 FV188 FV190 FT192:FV202 FT116:FV116 FT110:FV110 FV102 FV181:FV185 FT10:FT12 FT17:FU20 FV10:FV12 FT172:FU172 FT114:FV114 FU10:FU13 FT101:FU102 FT237:FV237 FT118:FT123 FV118:FV123 FV149:FV150 FT152:FT153 FU148:FU150 FU152 FT156:FU156 FV152:FV160 FT164:FV164 FU160:FU161 FT176:FT177 FV173:FV177 FT162:FV162 FU169 FT4:FV4 FT178:FU185</xm:sqref>
        </x14:conditionalFormatting>
        <x14:conditionalFormatting xmlns:xm="http://schemas.microsoft.com/office/excel/2006/main">
          <x14:cfRule type="cellIs" priority="346" stopIfTrue="1" operator="equal" id="{BB1171E1-B955-4AA9-87BD-CEA1A6665C01}">
            <xm:f>'PHV-Daten'!#REF!</xm:f>
            <x14:dxf>
              <fill>
                <patternFill>
                  <bgColor indexed="22"/>
                </patternFill>
              </fill>
            </x14:dxf>
          </x14:cfRule>
          <xm:sqref>FV84</xm:sqref>
        </x14:conditionalFormatting>
        <x14:conditionalFormatting xmlns:xm="http://schemas.microsoft.com/office/excel/2006/main">
          <x14:cfRule type="cellIs" priority="345" stopIfTrue="1" operator="equal" id="{88A54607-933A-4588-AF5F-0D9A16BDB754}">
            <xm:f>'PHV-Daten'!#REF!</xm:f>
            <x14:dxf>
              <fill>
                <patternFill>
                  <bgColor indexed="22"/>
                </patternFill>
              </fill>
            </x14:dxf>
          </x14:cfRule>
          <xm:sqref>FU76:FU78 FT76 FV76</xm:sqref>
        </x14:conditionalFormatting>
        <x14:conditionalFormatting xmlns:xm="http://schemas.microsoft.com/office/excel/2006/main">
          <x14:cfRule type="cellIs" priority="344" stopIfTrue="1" operator="equal" id="{7F9446C4-D25F-47F3-B8F3-6F90693B0790}">
            <xm:f>'PHV-Daten'!#REF!</xm:f>
            <x14:dxf>
              <fill>
                <patternFill>
                  <bgColor indexed="22"/>
                </patternFill>
              </fill>
            </x14:dxf>
          </x14:cfRule>
          <xm:sqref>FT80:FT81 FU80:FV80</xm:sqref>
        </x14:conditionalFormatting>
        <x14:conditionalFormatting xmlns:xm="http://schemas.microsoft.com/office/excel/2006/main">
          <x14:cfRule type="cellIs" priority="343" stopIfTrue="1" operator="equal" id="{12CD3EC3-EFF4-4C96-AA0D-D11D73A19719}">
            <xm:f>'PHV-Daten'!#REF!</xm:f>
            <x14:dxf>
              <fill>
                <patternFill>
                  <bgColor indexed="22"/>
                </patternFill>
              </fill>
            </x14:dxf>
          </x14:cfRule>
          <xm:sqref>FT82:FV82</xm:sqref>
        </x14:conditionalFormatting>
        <x14:conditionalFormatting xmlns:xm="http://schemas.microsoft.com/office/excel/2006/main">
          <x14:cfRule type="cellIs" priority="342" stopIfTrue="1" operator="equal" id="{F8EA9A24-2D8D-4A7D-A26C-4C704FEF75B6}">
            <xm:f>'PHV-Daten'!#REF!</xm:f>
            <x14:dxf>
              <fill>
                <patternFill>
                  <bgColor indexed="22"/>
                </patternFill>
              </fill>
            </x14:dxf>
          </x14:cfRule>
          <xm:sqref>FV86 FV88 FT86:FU89</xm:sqref>
        </x14:conditionalFormatting>
        <x14:conditionalFormatting xmlns:xm="http://schemas.microsoft.com/office/excel/2006/main">
          <x14:cfRule type="cellIs" priority="341" stopIfTrue="1" operator="equal" id="{F4B2647F-DA5E-422F-8CE5-2B2DD615DCD7}">
            <xm:f>'PHV-Daten'!#REF!</xm:f>
            <x14:dxf>
              <fill>
                <patternFill>
                  <bgColor indexed="22"/>
                </patternFill>
              </fill>
            </x14:dxf>
          </x14:cfRule>
          <xm:sqref>FU235 FT235:FT236 FV235:FV236</xm:sqref>
        </x14:conditionalFormatting>
        <x14:conditionalFormatting xmlns:xm="http://schemas.microsoft.com/office/excel/2006/main">
          <x14:cfRule type="cellIs" priority="340" stopIfTrue="1" operator="equal" id="{0D8B859F-4475-4188-A108-65FAB72D3B1B}">
            <xm:f>'PHV-Daten'!#REF!</xm:f>
            <x14:dxf>
              <fill>
                <patternFill>
                  <bgColor indexed="22"/>
                </patternFill>
              </fill>
            </x14:dxf>
          </x14:cfRule>
          <xm:sqref>FV126 FT126:FU128</xm:sqref>
        </x14:conditionalFormatting>
        <x14:conditionalFormatting xmlns:xm="http://schemas.microsoft.com/office/excel/2006/main">
          <x14:cfRule type="cellIs" priority="339" stopIfTrue="1" operator="equal" id="{64629BDA-9CA4-4C63-9BC7-293866FD13DC}">
            <xm:f>'PHV-Daten'!#REF!</xm:f>
            <x14:dxf>
              <fill>
                <patternFill>
                  <bgColor indexed="22"/>
                </patternFill>
              </fill>
            </x14:dxf>
          </x14:cfRule>
          <xm:sqref>FT124:FU124</xm:sqref>
        </x14:conditionalFormatting>
        <x14:conditionalFormatting xmlns:xm="http://schemas.microsoft.com/office/excel/2006/main">
          <x14:cfRule type="cellIs" priority="338" stopIfTrue="1" operator="equal" id="{A01F401B-90B7-4B1F-8901-9E2F1C1902DA}">
            <xm:f>'PHV-Daten'!#REF!</xm:f>
            <x14:dxf>
              <fill>
                <patternFill>
                  <bgColor indexed="22"/>
                </patternFill>
              </fill>
            </x14:dxf>
          </x14:cfRule>
          <xm:sqref>FT130:FV130</xm:sqref>
        </x14:conditionalFormatting>
        <x14:conditionalFormatting xmlns:xm="http://schemas.microsoft.com/office/excel/2006/main">
          <x14:cfRule type="cellIs" priority="337" stopIfTrue="1" operator="equal" id="{A3251570-D335-469A-A752-5106D5A4B7F9}">
            <xm:f>'PHV-Daten'!#REF!</xm:f>
            <x14:dxf>
              <fill>
                <patternFill>
                  <bgColor indexed="22"/>
                </patternFill>
              </fill>
            </x14:dxf>
          </x14:cfRule>
          <xm:sqref>FX245:FY245 FX241 FX162:FY162 FX138:FY138 FX160:FY160 FX110 FX116 FX65:FY67 FX104:FX105 FY99 FY45:FY47 FY49:FY51 FX61 FX63 FX71:FX73 FX158:FY158 FX53:FY53 FX15 FX17:FX21 FY15:FY21 FY42 FX37:FX52 FX250:FY250 FY7:FY8 FY105 FY57 FY55 FY73 FX4:FY4</xm:sqref>
        </x14:conditionalFormatting>
        <x14:conditionalFormatting xmlns:xm="http://schemas.microsoft.com/office/excel/2006/main">
          <x14:cfRule type="cellIs" priority="336" stopIfTrue="1" operator="equal" id="{6B41B1AA-0AAE-4E58-9AD9-9075C5AFF6C5}">
            <xm:f>'PHV-Daten'!#REF!</xm:f>
            <x14:dxf>
              <fill>
                <patternFill>
                  <bgColor indexed="22"/>
                </patternFill>
              </fill>
            </x14:dxf>
          </x14:cfRule>
          <xm:sqref>FY90 FY92:FY93 FX90:FX93</xm:sqref>
        </x14:conditionalFormatting>
        <x14:conditionalFormatting xmlns:xm="http://schemas.microsoft.com/office/excel/2006/main">
          <x14:cfRule type="cellIs" priority="335" stopIfTrue="1" operator="equal" id="{2643890C-133D-425C-9AFD-374C5AC129A3}">
            <xm:f>'PHV-Daten'!#REF!</xm:f>
            <x14:dxf>
              <fill>
                <patternFill>
                  <bgColor indexed="22"/>
                </patternFill>
              </fill>
            </x14:dxf>
          </x14:cfRule>
          <xm:sqref>FX76</xm:sqref>
        </x14:conditionalFormatting>
        <x14:conditionalFormatting xmlns:xm="http://schemas.microsoft.com/office/excel/2006/main">
          <x14:cfRule type="cellIs" priority="334" stopIfTrue="1" operator="equal" id="{46890CE2-1370-46E2-B4EC-D58173A708C8}">
            <xm:f>'PHV-Daten'!#REF!</xm:f>
            <x14:dxf>
              <fill>
                <patternFill>
                  <bgColor indexed="22"/>
                </patternFill>
              </fill>
            </x14:dxf>
          </x14:cfRule>
          <xm:sqref>FX82:FY82</xm:sqref>
        </x14:conditionalFormatting>
        <x14:conditionalFormatting xmlns:xm="http://schemas.microsoft.com/office/excel/2006/main">
          <x14:cfRule type="cellIs" priority="333" stopIfTrue="1" operator="equal" id="{C0C154E3-B5F8-4F1E-AC83-49EA1131022A}">
            <xm:f>'PHV-Daten'!#REF!</xm:f>
            <x14:dxf>
              <fill>
                <patternFill>
                  <bgColor indexed="22"/>
                </patternFill>
              </fill>
            </x14:dxf>
          </x14:cfRule>
          <xm:sqref>FX126</xm:sqref>
        </x14:conditionalFormatting>
        <x14:conditionalFormatting xmlns:xm="http://schemas.microsoft.com/office/excel/2006/main">
          <x14:cfRule type="cellIs" priority="332" stopIfTrue="1" operator="equal" id="{D735F616-5C09-4CBE-83D9-571BCBA33E28}">
            <xm:f>'PHV-Daten'!#REF!</xm:f>
            <x14:dxf>
              <fill>
                <patternFill>
                  <bgColor indexed="22"/>
                </patternFill>
              </fill>
            </x14:dxf>
          </x14:cfRule>
          <xm:sqref>FX124</xm:sqref>
        </x14:conditionalFormatting>
        <x14:conditionalFormatting xmlns:xm="http://schemas.microsoft.com/office/excel/2006/main">
          <x14:cfRule type="cellIs" priority="331" stopIfTrue="1" operator="equal" id="{313CF6C7-B0DE-4B63-9FA1-9E7D8CED7452}">
            <xm:f>'PHV-Daten'!#REF!</xm:f>
            <x14:dxf>
              <fill>
                <patternFill>
                  <bgColor indexed="22"/>
                </patternFill>
              </fill>
            </x14:dxf>
          </x14:cfRule>
          <xm:sqref>FZ245 FZ178:FZ179 FZ219:FZ222 FZ233:FZ234 FZ144 FZ241 FZ176 FZ162 FZ168 FZ138 FZ160 FZ210:FZ214 FZ204:FZ206 FZ116 FZ190 FZ53 FZ17 FZ172 FZ250 FZ7:FZ8 FZ201:FZ202 FZ105 FZ65 FZ57 FZ55 FZ67 FZ73 FZ237 FZ4</xm:sqref>
        </x14:conditionalFormatting>
        <x14:conditionalFormatting xmlns:xm="http://schemas.microsoft.com/office/excel/2006/main">
          <x14:cfRule type="cellIs" priority="330" stopIfTrue="1" operator="equal" id="{569D7CBF-5E76-4A57-B0A7-5166B8BC3A21}">
            <xm:f>'PHV-Daten'!#REF!</xm:f>
            <x14:dxf>
              <fill>
                <patternFill>
                  <bgColor indexed="22"/>
                </patternFill>
              </fill>
            </x14:dxf>
          </x14:cfRule>
          <xm:sqref>FZ86</xm:sqref>
        </x14:conditionalFormatting>
        <x14:conditionalFormatting xmlns:xm="http://schemas.microsoft.com/office/excel/2006/main">
          <x14:cfRule type="cellIs" priority="329" stopIfTrue="1" operator="equal" id="{AC1FB60C-1171-4C3D-8C14-B2380CD4DB29}">
            <xm:f>'PHV-Daten'!#REF!</xm:f>
            <x14:dxf>
              <fill>
                <patternFill>
                  <bgColor indexed="22"/>
                </patternFill>
              </fill>
            </x14:dxf>
          </x14:cfRule>
          <xm:sqref>FZ124</xm:sqref>
        </x14:conditionalFormatting>
        <x14:conditionalFormatting xmlns:xm="http://schemas.microsoft.com/office/excel/2006/main">
          <x14:cfRule type="cellIs" priority="328" stopIfTrue="1" operator="equal" id="{1CDF8BD6-C8A1-457E-B938-26727BF9B93C}">
            <xm:f>'PHV-Daten'!#REF!</xm:f>
            <x14:dxf>
              <fill>
                <patternFill>
                  <bgColor indexed="22"/>
                </patternFill>
              </fill>
            </x14:dxf>
          </x14:cfRule>
          <xm:sqref>GB245:GC245 GC219:GC221 GB217:GB221 GB222:GC224 GC213:GC214 GB211:GB214 GB205:GC205 GB117:GC117 GB63:GC63 GB158:GC158 GB28:GC28 GB133:GC133 GB177:GC177 GB163:GC163 GB171:GC175 GB169:GC169 GB18:GC20 GB111:GC113 GB115:GC115 GB119:GC119 GB7:GC8 GB10:GC10 GB242:GC242 GB179:GC179 GB201:GC202 GB105:GC105 GB65:GC65 GB57:GC57 GB55:GC55 GB67:GC67 GB16:GC16 GB73:GC73 GB4:GC4</xm:sqref>
        </x14:conditionalFormatting>
        <x14:conditionalFormatting xmlns:xm="http://schemas.microsoft.com/office/excel/2006/main">
          <x14:cfRule type="cellIs" priority="327" stopIfTrue="1" operator="equal" id="{BA7199F4-99B0-45A4-92BD-E499BE50115A}">
            <xm:f>'PHV-Daten'!#REF!</xm:f>
            <x14:dxf>
              <fill>
                <patternFill>
                  <bgColor indexed="22"/>
                </patternFill>
              </fill>
            </x14:dxf>
          </x14:cfRule>
          <xm:sqref>GB79:GC79</xm:sqref>
        </x14:conditionalFormatting>
        <x14:conditionalFormatting xmlns:xm="http://schemas.microsoft.com/office/excel/2006/main">
          <x14:cfRule type="cellIs" priority="326" stopIfTrue="1" operator="equal" id="{366BC2C2-D98F-45FE-B4FA-7409E280D16F}">
            <xm:f>'PHV-Daten'!#REF!</xm:f>
            <x14:dxf>
              <fill>
                <patternFill>
                  <bgColor indexed="22"/>
                </patternFill>
              </fill>
            </x14:dxf>
          </x14:cfRule>
          <xm:sqref>GB236:GC236</xm:sqref>
        </x14:conditionalFormatting>
        <x14:conditionalFormatting xmlns:xm="http://schemas.microsoft.com/office/excel/2006/main">
          <x14:cfRule type="cellIs" priority="325" stopIfTrue="1" operator="equal" id="{A574DE86-0432-4087-A90E-64289F9E557C}">
            <xm:f>'PHV-Daten'!#REF!</xm:f>
            <x14:dxf>
              <fill>
                <patternFill>
                  <bgColor indexed="22"/>
                </patternFill>
              </fill>
            </x14:dxf>
          </x14:cfRule>
          <xm:sqref>GB125:GC125</xm:sqref>
        </x14:conditionalFormatting>
        <x14:conditionalFormatting xmlns:xm="http://schemas.microsoft.com/office/excel/2006/main">
          <x14:cfRule type="cellIs" priority="324" stopIfTrue="1" operator="equal" id="{B0C6BC5E-EDAF-48C4-819C-4552FB7AC84A}">
            <xm:f>'PHV-Daten'!#REF!</xm:f>
            <x14:dxf>
              <fill>
                <patternFill>
                  <bgColor indexed="22"/>
                </patternFill>
              </fill>
            </x14:dxf>
          </x14:cfRule>
          <xm:sqref>GH222:GI222 GH168 GH117:GI117 GH100:GH101 GH12:GH14 GH7:GH10 GH27:GI28 GH189:GI189 GI7:GI16 GH18:GI20 GH22:GI22 GH38:GI38 GH40:GI40 GH42:GI42 GH45:GI45 GH47:GI47 GH49:GI49 GH71 GH51:GI51 GH61:GI61 GH96:GI97 GI98:GI103 GH103 GH110:GI113 GH115:GI115 GI116 GH119:GI121 GI181:GI185 GH242:GI242 GH179:GI179 GH201:GI202 GH105:GI105 GH65:GI65 GH57:GI57 GH55:GI55 GH67:GI67 GH16 GH73:GI73 GH152:GI159 GI168:GI169 GH4:GI4</xm:sqref>
        </x14:conditionalFormatting>
        <x14:conditionalFormatting xmlns:xm="http://schemas.microsoft.com/office/excel/2006/main">
          <x14:cfRule type="cellIs" priority="323" stopIfTrue="1" operator="equal" id="{2A15DCE8-78CC-4198-ADD1-EE72521D90F6}">
            <xm:f>'PHV-Daten'!#REF!</xm:f>
            <x14:dxf>
              <fill>
                <patternFill>
                  <bgColor indexed="22"/>
                </patternFill>
              </fill>
            </x14:dxf>
          </x14:cfRule>
          <xm:sqref>GH79:GI79 GI77</xm:sqref>
        </x14:conditionalFormatting>
        <x14:conditionalFormatting xmlns:xm="http://schemas.microsoft.com/office/excel/2006/main">
          <x14:cfRule type="cellIs" priority="322" stopIfTrue="1" operator="equal" id="{178BFC18-2465-4D86-911A-B5089EE3C0F7}">
            <xm:f>'PHV-Daten'!#REF!</xm:f>
            <x14:dxf>
              <fill>
                <patternFill>
                  <bgColor indexed="22"/>
                </patternFill>
              </fill>
            </x14:dxf>
          </x14:cfRule>
          <xm:sqref>GH83:GI83</xm:sqref>
        </x14:conditionalFormatting>
        <x14:conditionalFormatting xmlns:xm="http://schemas.microsoft.com/office/excel/2006/main">
          <x14:cfRule type="cellIs" priority="321" stopIfTrue="1" operator="equal" id="{9A7DD509-4D8F-4BBE-8613-6E2290B7030A}">
            <xm:f>'PHV-Daten'!#REF!</xm:f>
            <x14:dxf>
              <fill>
                <patternFill>
                  <bgColor indexed="22"/>
                </patternFill>
              </fill>
            </x14:dxf>
          </x14:cfRule>
          <xm:sqref>GH236:GI236</xm:sqref>
        </x14:conditionalFormatting>
        <x14:conditionalFormatting xmlns:xm="http://schemas.microsoft.com/office/excel/2006/main">
          <x14:cfRule type="cellIs" priority="320" stopIfTrue="1" operator="equal" id="{1AF0F615-8584-4A68-A1E0-9ADDF1CAF781}">
            <xm:f>'PHV-Daten'!#REF!</xm:f>
            <x14:dxf>
              <fill>
                <patternFill>
                  <bgColor indexed="22"/>
                </patternFill>
              </fill>
            </x14:dxf>
          </x14:cfRule>
          <xm:sqref>GH124:GI125</xm:sqref>
        </x14:conditionalFormatting>
        <x14:conditionalFormatting xmlns:xm="http://schemas.microsoft.com/office/excel/2006/main">
          <x14:cfRule type="cellIs" priority="319" stopIfTrue="1" operator="equal" id="{5F34137E-4CD3-4F17-BC7F-98A1F889A09E}">
            <xm:f>'PHV-Daten'!#REF!</xm:f>
            <x14:dxf>
              <fill>
                <patternFill>
                  <bgColor indexed="22"/>
                </patternFill>
              </fill>
            </x14:dxf>
          </x14:cfRule>
          <xm:sqref>GP233:GP234 GP220:GP224 GP27:GP28 GP18:GP20 GP177 GP242 GP133 GP173:GP175 GP179 GP201:GP202 GP65 GP163 GP57 GP250 GP55 GP67 GP16 GP147:GP150 GP73 GP245 GP152:GP159 GP171 GP168:GP169 GP4 GP96:GP122</xm:sqref>
        </x14:conditionalFormatting>
        <x14:conditionalFormatting xmlns:xm="http://schemas.microsoft.com/office/excel/2006/main">
          <x14:cfRule type="cellIs" priority="318" stopIfTrue="1" operator="equal" id="{BDA96A93-4CD8-435B-8889-923F89E30157}">
            <xm:f>'PHV-Daten'!#REF!</xm:f>
            <x14:dxf>
              <fill>
                <patternFill>
                  <bgColor indexed="22"/>
                </patternFill>
              </fill>
            </x14:dxf>
          </x14:cfRule>
          <xm:sqref>GP76:GP79</xm:sqref>
        </x14:conditionalFormatting>
        <x14:conditionalFormatting xmlns:xm="http://schemas.microsoft.com/office/excel/2006/main">
          <x14:cfRule type="cellIs" priority="317" stopIfTrue="1" operator="equal" id="{B7D91668-501A-487A-8E1F-B246313F7B82}">
            <xm:f>'PHV-Daten'!#REF!</xm:f>
            <x14:dxf>
              <fill>
                <patternFill>
                  <bgColor indexed="22"/>
                </patternFill>
              </fill>
            </x14:dxf>
          </x14:cfRule>
          <xm:sqref>GP80:GP81</xm:sqref>
        </x14:conditionalFormatting>
        <x14:conditionalFormatting xmlns:xm="http://schemas.microsoft.com/office/excel/2006/main">
          <x14:cfRule type="cellIs" priority="316" stopIfTrue="1" operator="equal" id="{E9BE3A55-9CF1-4F77-9A01-22E961FC8B07}">
            <xm:f>'PHV-Daten'!#REF!</xm:f>
            <x14:dxf>
              <fill>
                <patternFill>
                  <bgColor indexed="22"/>
                </patternFill>
              </fill>
            </x14:dxf>
          </x14:cfRule>
          <xm:sqref>GP82:GP83</xm:sqref>
        </x14:conditionalFormatting>
        <x14:conditionalFormatting xmlns:xm="http://schemas.microsoft.com/office/excel/2006/main">
          <x14:cfRule type="cellIs" priority="315" stopIfTrue="1" operator="equal" id="{E1003709-8988-4CCF-B317-6F330840F84A}">
            <xm:f>'PHV-Daten'!#REF!</xm:f>
            <x14:dxf>
              <fill>
                <patternFill>
                  <bgColor indexed="22"/>
                </patternFill>
              </fill>
            </x14:dxf>
          </x14:cfRule>
          <xm:sqref>GP235:GP236</xm:sqref>
        </x14:conditionalFormatting>
        <x14:conditionalFormatting xmlns:xm="http://schemas.microsoft.com/office/excel/2006/main">
          <x14:cfRule type="cellIs" priority="314" stopIfTrue="1" operator="equal" id="{157180A2-A28E-4998-A453-01BC56E4B914}">
            <xm:f>'PHV-Daten'!#REF!</xm:f>
            <x14:dxf>
              <fill>
                <patternFill>
                  <bgColor indexed="22"/>
                </patternFill>
              </fill>
            </x14:dxf>
          </x14:cfRule>
          <xm:sqref>GP124:GP125</xm:sqref>
        </x14:conditionalFormatting>
        <x14:conditionalFormatting xmlns:xm="http://schemas.microsoft.com/office/excel/2006/main">
          <x14:cfRule type="cellIs" priority="313" stopIfTrue="1" operator="equal" id="{449943EA-34FA-4AB3-A17F-BECA883F4F48}">
            <xm:f>'PHV-Daten'!#REF!</xm:f>
            <x14:dxf>
              <fill>
                <patternFill>
                  <bgColor indexed="22"/>
                </patternFill>
              </fill>
            </x14:dxf>
          </x14:cfRule>
          <xm:sqref>GL221:GL222 GL181:GL185 GL153 GM12:GM16 GM7:GM10 GL27:GN28 GL18:GM20 GL110:GN119 GL120:GL121 GN181:GN185 GN220:GN224 GM221:GM224 GL177:GN177 GL242:GN242 GL133:GN133 GL173:GN175 GL179:GN179 GL201:GN202 GL105:GN105 GL65:GN65 GL163:GN163 GL57:GN57 GL250:GN250 GL55:GN55 GL67:GN67 GN12 GN10 GN14 GL16 GN16 GN18:GN22 GN24:GN26 GL97:GL104 GL106:GL109 GL147:GN150 GN100 GN98 GL7:GL8 GN7:GN8 GL73:GN73 GN199 GL245:GN245 GL155:GL159 GL171:GN171 GL168:GN169 GL4:GN4</xm:sqref>
        </x14:conditionalFormatting>
        <x14:conditionalFormatting xmlns:xm="http://schemas.microsoft.com/office/excel/2006/main">
          <x14:cfRule type="cellIs" priority="312" stopIfTrue="1" operator="equal" id="{8186D777-4C95-4EDF-964E-5BC8683AB862}">
            <xm:f>'PHV-Daten'!#REF!</xm:f>
            <x14:dxf>
              <fill>
                <patternFill>
                  <bgColor indexed="22"/>
                </patternFill>
              </fill>
            </x14:dxf>
          </x14:cfRule>
          <xm:sqref>GL76:GL78 GN76 GN78 GL79:GN79</xm:sqref>
        </x14:conditionalFormatting>
        <x14:conditionalFormatting xmlns:xm="http://schemas.microsoft.com/office/excel/2006/main">
          <x14:cfRule type="cellIs" priority="311" stopIfTrue="1" operator="equal" id="{1EFB0975-0BFF-4B32-A8EC-3DD0475D495B}">
            <xm:f>'PHV-Daten'!#REF!</xm:f>
            <x14:dxf>
              <fill>
                <patternFill>
                  <bgColor indexed="22"/>
                </patternFill>
              </fill>
            </x14:dxf>
          </x14:cfRule>
          <xm:sqref>GL80:GL81 GN80:GN81</xm:sqref>
        </x14:conditionalFormatting>
        <x14:conditionalFormatting xmlns:xm="http://schemas.microsoft.com/office/excel/2006/main">
          <x14:cfRule type="cellIs" priority="310" stopIfTrue="1" operator="equal" id="{88CC10AB-DDD5-411D-8676-2873FA311580}">
            <xm:f>'PHV-Daten'!#REF!</xm:f>
            <x14:dxf>
              <fill>
                <patternFill>
                  <bgColor indexed="22"/>
                </patternFill>
              </fill>
            </x14:dxf>
          </x14:cfRule>
          <xm:sqref>GM82:GN83</xm:sqref>
        </x14:conditionalFormatting>
        <x14:conditionalFormatting xmlns:xm="http://schemas.microsoft.com/office/excel/2006/main">
          <x14:cfRule type="cellIs" priority="309" stopIfTrue="1" operator="equal" id="{FB15DA9C-0755-46C2-A16F-CDE7CB593103}">
            <xm:f>'PHV-Daten'!#REF!</xm:f>
            <x14:dxf>
              <fill>
                <patternFill>
                  <bgColor indexed="22"/>
                </patternFill>
              </fill>
            </x14:dxf>
          </x14:cfRule>
          <xm:sqref>GL235:GN236</xm:sqref>
        </x14:conditionalFormatting>
        <x14:conditionalFormatting xmlns:xm="http://schemas.microsoft.com/office/excel/2006/main">
          <x14:cfRule type="cellIs" priority="308" stopIfTrue="1" operator="equal" id="{55C56E05-E767-4358-85FB-6250B31219C1}">
            <xm:f>'PHV-Daten'!#REF!</xm:f>
            <x14:dxf>
              <fill>
                <patternFill>
                  <bgColor indexed="22"/>
                </patternFill>
              </fill>
            </x14:dxf>
          </x14:cfRule>
          <xm:sqref>GL124:GL125 GM125:GN125</xm:sqref>
        </x14:conditionalFormatting>
        <x14:conditionalFormatting xmlns:xm="http://schemas.microsoft.com/office/excel/2006/main">
          <x14:cfRule type="cellIs" priority="307" stopIfTrue="1" operator="equal" id="{E918688C-66F8-440A-85EB-4179237AE340}">
            <xm:f>'PHV-Daten'!#REF!</xm:f>
            <x14:dxf>
              <fill>
                <patternFill>
                  <bgColor indexed="22"/>
                </patternFill>
              </fill>
            </x14:dxf>
          </x14:cfRule>
          <xm:sqref>GQ224 GQ115 GQ119 GQ179 GQ201:GQ202 GQ105 GQ65 GQ57 GQ250 GQ55 GQ67 GQ219:GQ222 GQ7:GQ22 GQ73 GQ199 GQ245 GQ4 GQ27:GQ28</xm:sqref>
        </x14:conditionalFormatting>
        <x14:conditionalFormatting xmlns:xm="http://schemas.microsoft.com/office/excel/2006/main">
          <x14:cfRule type="cellIs" priority="306" stopIfTrue="1" operator="equal" id="{59010723-6AEB-4EEB-8F09-7AB373DC37BB}">
            <xm:f>'PHV-Daten'!#REF!</xm:f>
            <x14:dxf>
              <fill>
                <patternFill>
                  <bgColor indexed="22"/>
                </patternFill>
              </fill>
            </x14:dxf>
          </x14:cfRule>
          <xm:sqref>GQ79</xm:sqref>
        </x14:conditionalFormatting>
        <x14:conditionalFormatting xmlns:xm="http://schemas.microsoft.com/office/excel/2006/main">
          <x14:cfRule type="cellIs" priority="305" stopIfTrue="1" operator="equal" id="{690EAF1A-6595-4F78-B360-0285E52EFE75}">
            <xm:f>'PHV-Daten'!#REF!</xm:f>
            <x14:dxf>
              <fill>
                <patternFill>
                  <bgColor indexed="22"/>
                </patternFill>
              </fill>
            </x14:dxf>
          </x14:cfRule>
          <xm:sqref>GQ236</xm:sqref>
        </x14:conditionalFormatting>
        <x14:conditionalFormatting xmlns:xm="http://schemas.microsoft.com/office/excel/2006/main">
          <x14:cfRule type="cellIs" priority="304" stopIfTrue="1" operator="equal" id="{6EBF22D6-D3A1-43C0-8C1E-5B0818FED371}">
            <xm:f>'PHV-Daten'!#REF!</xm:f>
            <x14:dxf>
              <fill>
                <patternFill>
                  <bgColor indexed="22"/>
                </patternFill>
              </fill>
            </x14:dxf>
          </x14:cfRule>
          <xm:sqref>GQ125</xm:sqref>
        </x14:conditionalFormatting>
        <x14:conditionalFormatting xmlns:xm="http://schemas.microsoft.com/office/excel/2006/main">
          <x14:cfRule type="cellIs" priority="303" stopIfTrue="1" operator="equal" id="{6864DAB6-35A0-41EE-927C-0CC8E7D1ED22}">
            <xm:f>'PHV-Daten'!#REF!</xm:f>
            <x14:dxf>
              <fill>
                <patternFill>
                  <bgColor indexed="22"/>
                </patternFill>
              </fill>
            </x14:dxf>
          </x14:cfRule>
          <xm:sqref>GW222:GW224 GW219:GW220 GW139:GW147 GW171 GV153 GV121:GV123 GV157:GV159 GV18:GW28 GV219:GV224 GV119 GV213:GW214 GV201:GW202 GV250:GW250 GV7:GW8 GV73:GW73 GV199:GW199 GW195 GV245:GW245 GV110:GW117 GV160:GW161 GV164:GW165 GV162:GV163 GV168:GV179 GV4:GW4</xm:sqref>
        </x14:conditionalFormatting>
        <x14:conditionalFormatting xmlns:xm="http://schemas.microsoft.com/office/excel/2006/main">
          <x14:cfRule type="cellIs" priority="302" stopIfTrue="1" operator="equal" id="{FCC6ED20-1268-449A-BFD4-99113588AE59}">
            <xm:f>'PHV-Daten'!#REF!</xm:f>
            <x14:dxf>
              <fill>
                <patternFill>
                  <bgColor indexed="22"/>
                </patternFill>
              </fill>
            </x14:dxf>
          </x14:cfRule>
          <xm:sqref>GW11</xm:sqref>
        </x14:conditionalFormatting>
        <x14:conditionalFormatting xmlns:xm="http://schemas.microsoft.com/office/excel/2006/main">
          <x14:cfRule type="cellIs" priority="301" stopIfTrue="1" operator="equal" id="{81989842-11A7-492C-B476-55FD10345D42}">
            <xm:f>'PHV-Daten'!#REF!</xm:f>
            <x14:dxf>
              <fill>
                <patternFill>
                  <bgColor indexed="22"/>
                </patternFill>
              </fill>
            </x14:dxf>
          </x14:cfRule>
          <xm:sqref>GV11</xm:sqref>
        </x14:conditionalFormatting>
        <x14:conditionalFormatting xmlns:xm="http://schemas.microsoft.com/office/excel/2006/main">
          <x14:cfRule type="cellIs" priority="300" stopIfTrue="1" operator="equal" id="{885487CD-68F1-4EC9-B13A-5ADEE1CDF26C}">
            <xm:f>'PHV-Daten'!#REF!</xm:f>
            <x14:dxf>
              <fill>
                <patternFill>
                  <bgColor indexed="22"/>
                </patternFill>
              </fill>
            </x14:dxf>
          </x14:cfRule>
          <xm:sqref>GV140</xm:sqref>
        </x14:conditionalFormatting>
        <x14:conditionalFormatting xmlns:xm="http://schemas.microsoft.com/office/excel/2006/main">
          <x14:cfRule type="cellIs" priority="299" stopIfTrue="1" operator="equal" id="{A9E23E7A-BF65-4131-ACEF-7349AF305510}">
            <xm:f>'PHV-Daten'!#REF!</xm:f>
            <x14:dxf>
              <fill>
                <patternFill>
                  <bgColor indexed="22"/>
                </patternFill>
              </fill>
            </x14:dxf>
          </x14:cfRule>
          <xm:sqref>GV91:GW93</xm:sqref>
        </x14:conditionalFormatting>
        <x14:conditionalFormatting xmlns:xm="http://schemas.microsoft.com/office/excel/2006/main">
          <x14:cfRule type="cellIs" priority="298" stopIfTrue="1" operator="equal" id="{95A5BEEC-46C7-47E7-920D-4AB7572E1879}">
            <xm:f>'PHV-Daten'!#REF!</xm:f>
            <x14:dxf>
              <fill>
                <patternFill>
                  <bgColor indexed="22"/>
                </patternFill>
              </fill>
            </x14:dxf>
          </x14:cfRule>
          <xm:sqref>GV79:GW79</xm:sqref>
        </x14:conditionalFormatting>
        <x14:conditionalFormatting xmlns:xm="http://schemas.microsoft.com/office/excel/2006/main">
          <x14:cfRule type="cellIs" priority="297" stopIfTrue="1" operator="equal" id="{6001C352-EAB9-40CB-9EC5-71982BAD78D2}">
            <xm:f>'PHV-Daten'!#REF!</xm:f>
            <x14:dxf>
              <fill>
                <patternFill>
                  <bgColor indexed="22"/>
                </patternFill>
              </fill>
            </x14:dxf>
          </x14:cfRule>
          <xm:sqref>GV83:GW83</xm:sqref>
        </x14:conditionalFormatting>
        <x14:conditionalFormatting xmlns:xm="http://schemas.microsoft.com/office/excel/2006/main">
          <x14:cfRule type="cellIs" priority="296" stopIfTrue="1" operator="equal" id="{7F4FF83B-9FC3-4B54-A41C-0328AD477B30}">
            <xm:f>'PHV-Daten'!#REF!</xm:f>
            <x14:dxf>
              <fill>
                <patternFill>
                  <bgColor indexed="22"/>
                </patternFill>
              </fill>
            </x14:dxf>
          </x14:cfRule>
          <xm:sqref>GV87:GW87</xm:sqref>
        </x14:conditionalFormatting>
        <x14:conditionalFormatting xmlns:xm="http://schemas.microsoft.com/office/excel/2006/main">
          <x14:cfRule type="cellIs" priority="295" stopIfTrue="1" operator="equal" id="{01ED2E1E-EB3C-4945-B4BB-306C3E6D390A}">
            <xm:f>'PHV-Daten'!#REF!</xm:f>
            <x14:dxf>
              <fill>
                <patternFill>
                  <bgColor indexed="22"/>
                </patternFill>
              </fill>
            </x14:dxf>
          </x14:cfRule>
          <xm:sqref>GV235:GV236</xm:sqref>
        </x14:conditionalFormatting>
        <x14:conditionalFormatting xmlns:xm="http://schemas.microsoft.com/office/excel/2006/main">
          <x14:cfRule type="cellIs" priority="294" stopIfTrue="1" operator="equal" id="{DB0A94A5-C18C-4BC8-9980-2063546FF16D}">
            <xm:f>'PHV-Daten'!#REF!</xm:f>
            <x14:dxf>
              <fill>
                <patternFill>
                  <bgColor indexed="22"/>
                </patternFill>
              </fill>
            </x14:dxf>
          </x14:cfRule>
          <xm:sqref>GV126</xm:sqref>
        </x14:conditionalFormatting>
        <x14:conditionalFormatting xmlns:xm="http://schemas.microsoft.com/office/excel/2006/main">
          <x14:cfRule type="cellIs" priority="293" stopIfTrue="1" operator="equal" id="{24E6C4DF-BF54-43C6-845A-3D229CE26775}">
            <xm:f>'PHV-Daten'!#REF!</xm:f>
            <x14:dxf>
              <fill>
                <patternFill>
                  <bgColor indexed="22"/>
                </patternFill>
              </fill>
            </x14:dxf>
          </x14:cfRule>
          <xm:sqref>GW126</xm:sqref>
        </x14:conditionalFormatting>
        <x14:conditionalFormatting xmlns:xm="http://schemas.microsoft.com/office/excel/2006/main">
          <x14:cfRule type="cellIs" priority="292" stopIfTrue="1" operator="equal" id="{C8353CF4-E592-4067-8808-366376E490BA}">
            <xm:f>'PHV-Daten'!#REF!</xm:f>
            <x14:dxf>
              <fill>
                <patternFill>
                  <bgColor indexed="22"/>
                </patternFill>
              </fill>
            </x14:dxf>
          </x14:cfRule>
          <xm:sqref>GV130:GW130</xm:sqref>
        </x14:conditionalFormatting>
        <x14:conditionalFormatting xmlns:xm="http://schemas.microsoft.com/office/excel/2006/main">
          <x14:cfRule type="cellIs" priority="291" stopIfTrue="1" operator="equal" id="{001FDF5D-5C97-444D-B6FC-19E4E83C004D}">
            <xm:f>'PHV-Daten'!#REF!</xm:f>
            <x14:dxf>
              <fill>
                <patternFill>
                  <bgColor indexed="22"/>
                </patternFill>
              </fill>
            </x14:dxf>
          </x14:cfRule>
          <xm:sqref>GV131:GW131</xm:sqref>
        </x14:conditionalFormatting>
        <x14:conditionalFormatting xmlns:xm="http://schemas.microsoft.com/office/excel/2006/main">
          <x14:cfRule type="cellIs" priority="290" stopIfTrue="1" operator="equal" id="{B4C6508A-7C36-4B35-814A-764CE28DAEAF}">
            <xm:f>'PHV-Daten'!#REF!</xm:f>
            <x14:dxf>
              <fill>
                <patternFill>
                  <bgColor indexed="22"/>
                </patternFill>
              </fill>
            </x14:dxf>
          </x14:cfRule>
          <xm:sqref>GX22:GY22 GX28:GY28 GX38:GY38 GX65:GY65 GX71:GY71 GX97:GY97 GX103:GY103 GX105:GY105 GX197:GY197 GX135:GY136 GX228:GY228 GX230:GY230 GX234:GY234 GX238:GY238 GX139:GY139 GX242:GY242 GX18:GY20 GX217:GY218 GX21 GX23:GX27 GX219:GX224 GX7:GY12 GY23:GY26 GX40:GY40 GX42:GY42 GX45:GY45 GX49:GY49 GX51:GY51 GX53:GY53 GX55:GY55 GX57:GY57 GX59:GY59 GX73:GY73 GX99:GY99 GX101:GY101 GX199:GY199 GX201:GY201 GX193:GY193 GX191:GY191 GX189:GY189 GX195:GY195 GX208:GY208 GX206:GY206 GX210:GY214 GY224 GX133:GY133 GX141:GY141 GX149:GY150 GX143:GY143 GX145:GY145 GX147:GY147 GX14:GY14 GX16:GY16 GX173:GY175 GY219:GY222 GX245:GY245 GX110:GY121 GX153:GY155 GX159:GY161 GX163:GY165 GX177:GY177 GX167:GY171 GX4:GY4</xm:sqref>
        </x14:conditionalFormatting>
        <x14:conditionalFormatting xmlns:xm="http://schemas.microsoft.com/office/excel/2006/main">
          <x14:cfRule type="cellIs" priority="289" stopIfTrue="1" operator="equal" id="{D50012B3-AEE8-4B28-AA62-91D0003338C8}">
            <xm:f>'PHV-Daten'!#REF!</xm:f>
            <x14:dxf>
              <fill>
                <patternFill>
                  <bgColor indexed="22"/>
                </patternFill>
              </fill>
            </x14:dxf>
          </x14:cfRule>
          <xm:sqref>GX91:GY91 GX93:GY93 GX92</xm:sqref>
        </x14:conditionalFormatting>
        <x14:conditionalFormatting xmlns:xm="http://schemas.microsoft.com/office/excel/2006/main">
          <x14:cfRule type="cellIs" priority="288" stopIfTrue="1" operator="equal" id="{2B678EBE-BBAB-42BA-9E18-1C096D156C35}">
            <xm:f>'PHV-Daten'!#REF!</xm:f>
            <x14:dxf>
              <fill>
                <patternFill>
                  <bgColor indexed="22"/>
                </patternFill>
              </fill>
            </x14:dxf>
          </x14:cfRule>
          <xm:sqref>GX79:GY79</xm:sqref>
        </x14:conditionalFormatting>
        <x14:conditionalFormatting xmlns:xm="http://schemas.microsoft.com/office/excel/2006/main">
          <x14:cfRule type="cellIs" priority="287" stopIfTrue="1" operator="equal" id="{6A13AF15-4089-4560-8DAD-D895B6D14FD7}">
            <xm:f>'PHV-Daten'!#REF!</xm:f>
            <x14:dxf>
              <fill>
                <patternFill>
                  <bgColor indexed="22"/>
                </patternFill>
              </fill>
            </x14:dxf>
          </x14:cfRule>
          <xm:sqref>GX81:GY81</xm:sqref>
        </x14:conditionalFormatting>
        <x14:conditionalFormatting xmlns:xm="http://schemas.microsoft.com/office/excel/2006/main">
          <x14:cfRule type="cellIs" priority="286" stopIfTrue="1" operator="equal" id="{FA6E7DA0-CB3B-47A1-8003-D48AF9BB0B76}">
            <xm:f>'PHV-Daten'!#REF!</xm:f>
            <x14:dxf>
              <fill>
                <patternFill>
                  <bgColor indexed="22"/>
                </patternFill>
              </fill>
            </x14:dxf>
          </x14:cfRule>
          <xm:sqref>GX83:GY83</xm:sqref>
        </x14:conditionalFormatting>
        <x14:conditionalFormatting xmlns:xm="http://schemas.microsoft.com/office/excel/2006/main">
          <x14:cfRule type="cellIs" priority="285" stopIfTrue="1" operator="equal" id="{35C6782E-D700-4621-B557-44496CED0A91}">
            <xm:f>'PHV-Daten'!#REF!</xm:f>
            <x14:dxf>
              <fill>
                <patternFill>
                  <bgColor indexed="22"/>
                </patternFill>
              </fill>
            </x14:dxf>
          </x14:cfRule>
          <xm:sqref>GX87:GY87</xm:sqref>
        </x14:conditionalFormatting>
        <x14:conditionalFormatting xmlns:xm="http://schemas.microsoft.com/office/excel/2006/main">
          <x14:cfRule type="cellIs" priority="284" stopIfTrue="1" operator="equal" id="{5E37547F-67BC-454D-9808-271C4BE17CDC}">
            <xm:f>'PHV-Daten'!#REF!</xm:f>
            <x14:dxf>
              <fill>
                <patternFill>
                  <bgColor indexed="22"/>
                </patternFill>
              </fill>
            </x14:dxf>
          </x14:cfRule>
          <xm:sqref>GX236:GY236</xm:sqref>
        </x14:conditionalFormatting>
        <x14:conditionalFormatting xmlns:xm="http://schemas.microsoft.com/office/excel/2006/main">
          <x14:cfRule type="cellIs" priority="283" stopIfTrue="1" operator="equal" id="{CF9F4EB2-1AB8-486D-B661-0F2BC980001B}">
            <xm:f>'PHV-Daten'!#REF!</xm:f>
            <x14:dxf>
              <fill>
                <patternFill>
                  <bgColor indexed="22"/>
                </patternFill>
              </fill>
            </x14:dxf>
          </x14:cfRule>
          <xm:sqref>GX126:GY128</xm:sqref>
        </x14:conditionalFormatting>
        <x14:conditionalFormatting xmlns:xm="http://schemas.microsoft.com/office/excel/2006/main">
          <x14:cfRule type="cellIs" priority="282" stopIfTrue="1" operator="equal" id="{861902AD-5353-4C6D-AB5E-8C08A723109D}">
            <xm:f>'PHV-Daten'!#REF!</xm:f>
            <x14:dxf>
              <fill>
                <patternFill>
                  <bgColor indexed="22"/>
                </patternFill>
              </fill>
            </x14:dxf>
          </x14:cfRule>
          <xm:sqref>GX125:GY125</xm:sqref>
        </x14:conditionalFormatting>
        <x14:conditionalFormatting xmlns:xm="http://schemas.microsoft.com/office/excel/2006/main">
          <x14:cfRule type="cellIs" priority="281" stopIfTrue="1" operator="equal" id="{8150FD45-2949-42D5-A1C3-7B94F71629AC}">
            <xm:f>'PHV-Daten'!#REF!</xm:f>
            <x14:dxf>
              <fill>
                <patternFill>
                  <bgColor indexed="22"/>
                </patternFill>
              </fill>
            </x14:dxf>
          </x14:cfRule>
          <xm:sqref>GX130:GY130</xm:sqref>
        </x14:conditionalFormatting>
        <x14:conditionalFormatting xmlns:xm="http://schemas.microsoft.com/office/excel/2006/main">
          <x14:cfRule type="cellIs" priority="280" stopIfTrue="1" operator="equal" id="{02081B41-DA58-4A92-8522-7DD97D7AAF01}">
            <xm:f>'PHV-Daten'!#REF!</xm:f>
            <x14:dxf>
              <fill>
                <patternFill>
                  <bgColor indexed="22"/>
                </patternFill>
              </fill>
            </x14:dxf>
          </x14:cfRule>
          <xm:sqref>GX131:GY131</xm:sqref>
        </x14:conditionalFormatting>
        <x14:conditionalFormatting xmlns:xm="http://schemas.microsoft.com/office/excel/2006/main">
          <x14:cfRule type="cellIs" priority="279" stopIfTrue="1" operator="equal" id="{B182D517-8B83-4516-8C37-18CE5EAA091C}">
            <xm:f>'PHV-Daten'!#REF!</xm:f>
            <x14:dxf>
              <fill>
                <patternFill>
                  <bgColor indexed="22"/>
                </patternFill>
              </fill>
            </x14:dxf>
          </x14:cfRule>
          <xm:sqref>GZ28 GZ38 GZ65 GZ71 GZ97 GZ103 GZ105 GZ197 GZ214 GZ135:GZ136 GZ228 GZ230 GZ234 GZ238 GZ139 GZ242 GZ18:GZ20 GZ12 GZ7:GZ10 GZ22:GZ26 GZ40 GZ42 GZ45 GZ47 GZ49 GZ51 GZ53 GZ55 GZ57 GZ59 GZ73 GZ99 GZ101 GZ157 GZ199 GZ201 GZ193 GZ191 GZ189 GZ195 GZ204 GZ208 GZ206 GZ210:GZ212 GZ224 GZ133 GZ141 GZ149:GZ150 GZ143 GZ145 GZ147 GZ14 GZ16 GZ173:GZ175 GZ245 GZ110:GZ113 GZ116:GZ121 GZ153:GZ155 GZ159:GZ161 GZ163:GZ165 GZ177 GZ167:GZ171 GZ4 GZ218:GZ222</xm:sqref>
        </x14:conditionalFormatting>
        <x14:conditionalFormatting xmlns:xm="http://schemas.microsoft.com/office/excel/2006/main">
          <x14:cfRule type="cellIs" priority="278" stopIfTrue="1" operator="equal" id="{2F922ED8-D7B2-48E5-8E1E-3474E413A542}">
            <xm:f>'PHV-Daten'!#REF!</xm:f>
            <x14:dxf>
              <fill>
                <patternFill>
                  <bgColor indexed="22"/>
                </patternFill>
              </fill>
            </x14:dxf>
          </x14:cfRule>
          <xm:sqref>GZ91 GZ93</xm:sqref>
        </x14:conditionalFormatting>
        <x14:conditionalFormatting xmlns:xm="http://schemas.microsoft.com/office/excel/2006/main">
          <x14:cfRule type="cellIs" priority="277" stopIfTrue="1" operator="equal" id="{2EC97E41-E3A8-414B-886B-510CB3933A68}">
            <xm:f>'PHV-Daten'!#REF!</xm:f>
            <x14:dxf>
              <fill>
                <patternFill>
                  <bgColor indexed="22"/>
                </patternFill>
              </fill>
            </x14:dxf>
          </x14:cfRule>
          <xm:sqref>GZ79</xm:sqref>
        </x14:conditionalFormatting>
        <x14:conditionalFormatting xmlns:xm="http://schemas.microsoft.com/office/excel/2006/main">
          <x14:cfRule type="cellIs" priority="276" stopIfTrue="1" operator="equal" id="{5864B39B-991F-47C2-8E19-B6FA202BEFB0}">
            <xm:f>'PHV-Daten'!#REF!</xm:f>
            <x14:dxf>
              <fill>
                <patternFill>
                  <bgColor indexed="22"/>
                </patternFill>
              </fill>
            </x14:dxf>
          </x14:cfRule>
          <xm:sqref>GZ81</xm:sqref>
        </x14:conditionalFormatting>
        <x14:conditionalFormatting xmlns:xm="http://schemas.microsoft.com/office/excel/2006/main">
          <x14:cfRule type="cellIs" priority="275" stopIfTrue="1" operator="equal" id="{3EE00013-B9DD-443D-8D7D-ACBC4BB79A22}">
            <xm:f>'PHV-Daten'!#REF!</xm:f>
            <x14:dxf>
              <fill>
                <patternFill>
                  <bgColor indexed="22"/>
                </patternFill>
              </fill>
            </x14:dxf>
          </x14:cfRule>
          <xm:sqref>GZ83</xm:sqref>
        </x14:conditionalFormatting>
        <x14:conditionalFormatting xmlns:xm="http://schemas.microsoft.com/office/excel/2006/main">
          <x14:cfRule type="cellIs" priority="274" stopIfTrue="1" operator="equal" id="{8AD922BC-9B6D-4800-83AD-F81CF1C0E1A3}">
            <xm:f>'PHV-Daten'!#REF!</xm:f>
            <x14:dxf>
              <fill>
                <patternFill>
                  <bgColor indexed="22"/>
                </patternFill>
              </fill>
            </x14:dxf>
          </x14:cfRule>
          <xm:sqref>GZ87</xm:sqref>
        </x14:conditionalFormatting>
        <x14:conditionalFormatting xmlns:xm="http://schemas.microsoft.com/office/excel/2006/main">
          <x14:cfRule type="cellIs" priority="273" stopIfTrue="1" operator="equal" id="{9283462C-E0D5-4052-9C23-86E0CF5C97BB}">
            <xm:f>'PHV-Daten'!#REF!</xm:f>
            <x14:dxf>
              <fill>
                <patternFill>
                  <bgColor indexed="22"/>
                </patternFill>
              </fill>
            </x14:dxf>
          </x14:cfRule>
          <xm:sqref>GZ236</xm:sqref>
        </x14:conditionalFormatting>
        <x14:conditionalFormatting xmlns:xm="http://schemas.microsoft.com/office/excel/2006/main">
          <x14:cfRule type="cellIs" priority="272" stopIfTrue="1" operator="equal" id="{CB340125-5CBA-4529-8F4A-019E2FECD429}">
            <xm:f>'PHV-Daten'!#REF!</xm:f>
            <x14:dxf>
              <fill>
                <patternFill>
                  <bgColor indexed="22"/>
                </patternFill>
              </fill>
            </x14:dxf>
          </x14:cfRule>
          <xm:sqref>GZ126:GZ128</xm:sqref>
        </x14:conditionalFormatting>
        <x14:conditionalFormatting xmlns:xm="http://schemas.microsoft.com/office/excel/2006/main">
          <x14:cfRule type="cellIs" priority="271" stopIfTrue="1" operator="equal" id="{E354D690-FCAD-4F68-94FE-578678F12479}">
            <xm:f>'PHV-Daten'!#REF!</xm:f>
            <x14:dxf>
              <fill>
                <patternFill>
                  <bgColor indexed="22"/>
                </patternFill>
              </fill>
            </x14:dxf>
          </x14:cfRule>
          <xm:sqref>GZ125</xm:sqref>
        </x14:conditionalFormatting>
        <x14:conditionalFormatting xmlns:xm="http://schemas.microsoft.com/office/excel/2006/main">
          <x14:cfRule type="cellIs" priority="270" stopIfTrue="1" operator="equal" id="{F95A5BE1-5016-4407-83C5-B955716D8B3E}">
            <xm:f>'PHV-Daten'!#REF!</xm:f>
            <x14:dxf>
              <fill>
                <patternFill>
                  <bgColor indexed="22"/>
                </patternFill>
              </fill>
            </x14:dxf>
          </x14:cfRule>
          <xm:sqref>GZ130</xm:sqref>
        </x14:conditionalFormatting>
        <x14:conditionalFormatting xmlns:xm="http://schemas.microsoft.com/office/excel/2006/main">
          <x14:cfRule type="cellIs" priority="269" stopIfTrue="1" operator="equal" id="{852EE8F7-C563-4D43-AEA1-9515C107C6A0}">
            <xm:f>'PHV-Daten'!#REF!</xm:f>
            <x14:dxf>
              <fill>
                <patternFill>
                  <bgColor indexed="22"/>
                </patternFill>
              </fill>
            </x14:dxf>
          </x14:cfRule>
          <xm:sqref>GZ131</xm:sqref>
        </x14:conditionalFormatting>
        <x14:conditionalFormatting xmlns:xm="http://schemas.microsoft.com/office/excel/2006/main">
          <x14:cfRule type="cellIs" priority="268" stopIfTrue="1" operator="equal" id="{9A566088-69BF-4C11-8DDB-5F3A890830CD}">
            <xm:f>'PHV-Daten'!#REF!</xm:f>
            <x14:dxf>
              <fill>
                <patternFill>
                  <bgColor indexed="22"/>
                </patternFill>
              </fill>
            </x14:dxf>
          </x14:cfRule>
          <xm:sqref>HI2:HJ4 HI55:HJ55 HJ220:HJ222 HJ224 HI38:HJ42 HI69:HJ71 HI59:HJ63 HI189:HJ202 HJ203:HJ218 HI22:HJ26 HI204:HI212 HI214:HI224 HI138:HI150 HI10:HI12 HI230:HJ234 HI44:HJ53 HJ171 HJ10:HJ14 HI28:HJ34 HI57:HJ57 HI67:HJ67 HI65:HJ65 HI73:HJ73 HI228:HJ228 HJ139:HJ150 HI237:HJ238 HI96:HJ123 HI132:HJ136 HI152:HJ167 HJ169 HI172:HJ185 HI168:HI171 HI16:HJ16 HI14 HI8:HJ8 HI18:HJ20 HI242:HJ242</xm:sqref>
        </x14:conditionalFormatting>
        <x14:conditionalFormatting xmlns:xm="http://schemas.microsoft.com/office/excel/2006/main">
          <x14:cfRule type="cellIs" priority="267" stopIfTrue="1" operator="equal" id="{6F68D37B-FC54-4BC6-9738-5351CDA3F854}">
            <xm:f>'PHV-Daten'!#REF!</xm:f>
            <x14:dxf>
              <fill>
                <patternFill>
                  <bgColor indexed="22"/>
                </patternFill>
              </fill>
            </x14:dxf>
          </x14:cfRule>
          <xm:sqref>HI84:HJ85 HI91:HJ91 HI93:HJ93</xm:sqref>
        </x14:conditionalFormatting>
        <x14:conditionalFormatting xmlns:xm="http://schemas.microsoft.com/office/excel/2006/main">
          <x14:cfRule type="cellIs" priority="266" stopIfTrue="1" operator="equal" id="{0D7A2314-54F1-41D1-95CA-990666553F56}">
            <xm:f>'PHV-Daten'!#REF!</xm:f>
            <x14:dxf>
              <fill>
                <patternFill>
                  <bgColor indexed="22"/>
                </patternFill>
              </fill>
            </x14:dxf>
          </x14:cfRule>
          <xm:sqref>HI76:HJ79</xm:sqref>
        </x14:conditionalFormatting>
        <x14:conditionalFormatting xmlns:xm="http://schemas.microsoft.com/office/excel/2006/main">
          <x14:cfRule type="cellIs" priority="265" stopIfTrue="1" operator="equal" id="{C270AF68-A38B-4778-AB6A-9D03DCCC20D2}">
            <xm:f>'PHV-Daten'!#REF!</xm:f>
            <x14:dxf>
              <fill>
                <patternFill>
                  <bgColor indexed="22"/>
                </patternFill>
              </fill>
            </x14:dxf>
          </x14:cfRule>
          <xm:sqref>HI80:HJ81</xm:sqref>
        </x14:conditionalFormatting>
        <x14:conditionalFormatting xmlns:xm="http://schemas.microsoft.com/office/excel/2006/main">
          <x14:cfRule type="cellIs" priority="264" stopIfTrue="1" operator="equal" id="{C0FF50B6-6BCC-4D2E-9F46-E1CD47AF7305}">
            <xm:f>'PHV-Daten'!#REF!</xm:f>
            <x14:dxf>
              <fill>
                <patternFill>
                  <bgColor indexed="22"/>
                </patternFill>
              </fill>
            </x14:dxf>
          </x14:cfRule>
          <xm:sqref>HJ83 HI82:HI83</xm:sqref>
        </x14:conditionalFormatting>
        <x14:conditionalFormatting xmlns:xm="http://schemas.microsoft.com/office/excel/2006/main">
          <x14:cfRule type="cellIs" priority="263" stopIfTrue="1" operator="equal" id="{1AE6D95B-6B8D-44BC-847A-2DD76637AA07}">
            <xm:f>'PHV-Daten'!#REF!</xm:f>
            <x14:dxf>
              <fill>
                <patternFill>
                  <bgColor indexed="22"/>
                </patternFill>
              </fill>
            </x14:dxf>
          </x14:cfRule>
          <xm:sqref>HI86:HJ89</xm:sqref>
        </x14:conditionalFormatting>
        <x14:conditionalFormatting xmlns:xm="http://schemas.microsoft.com/office/excel/2006/main">
          <x14:cfRule type="cellIs" priority="262" stopIfTrue="1" operator="equal" id="{7415CDB5-C861-4DB2-B396-DE471143E782}">
            <xm:f>'PHV-Daten'!#REF!</xm:f>
            <x14:dxf>
              <fill>
                <patternFill>
                  <bgColor indexed="22"/>
                </patternFill>
              </fill>
            </x14:dxf>
          </x14:cfRule>
          <xm:sqref>HI235:HJ236</xm:sqref>
        </x14:conditionalFormatting>
        <x14:conditionalFormatting xmlns:xm="http://schemas.microsoft.com/office/excel/2006/main">
          <x14:cfRule type="cellIs" priority="261" stopIfTrue="1" operator="equal" id="{31231256-7388-4C51-95EF-3D377F496CD1}">
            <xm:f>'PHV-Daten'!#REF!</xm:f>
            <x14:dxf>
              <fill>
                <patternFill>
                  <bgColor indexed="22"/>
                </patternFill>
              </fill>
            </x14:dxf>
          </x14:cfRule>
          <xm:sqref>HI126:HJ128</xm:sqref>
        </x14:conditionalFormatting>
        <x14:conditionalFormatting xmlns:xm="http://schemas.microsoft.com/office/excel/2006/main">
          <x14:cfRule type="cellIs" priority="260" stopIfTrue="1" operator="equal" id="{73436B3D-66BC-4768-BF7D-54EB6F4FA5F2}">
            <xm:f>'PHV-Daten'!#REF!</xm:f>
            <x14:dxf>
              <fill>
                <patternFill>
                  <bgColor indexed="22"/>
                </patternFill>
              </fill>
            </x14:dxf>
          </x14:cfRule>
          <xm:sqref>HI124:HJ125</xm:sqref>
        </x14:conditionalFormatting>
        <x14:conditionalFormatting xmlns:xm="http://schemas.microsoft.com/office/excel/2006/main">
          <x14:cfRule type="cellIs" priority="259" stopIfTrue="1" operator="equal" id="{94C57FB0-7BEC-45BA-9C6E-FD7BA81BB18B}">
            <xm:f>'PHV-Daten'!#REF!</xm:f>
            <x14:dxf>
              <fill>
                <patternFill>
                  <bgColor indexed="22"/>
                </patternFill>
              </fill>
            </x14:dxf>
          </x14:cfRule>
          <xm:sqref>HI130:HJ130</xm:sqref>
        </x14:conditionalFormatting>
        <x14:conditionalFormatting xmlns:xm="http://schemas.microsoft.com/office/excel/2006/main">
          <x14:cfRule type="cellIs" priority="258" stopIfTrue="1" operator="equal" id="{020100B5-97F0-4DCB-A0F6-5EC95B6A3FEF}">
            <xm:f>'PHV-Daten'!#REF!</xm:f>
            <x14:dxf>
              <fill>
                <patternFill>
                  <bgColor indexed="22"/>
                </patternFill>
              </fill>
            </x14:dxf>
          </x14:cfRule>
          <xm:sqref>HI131:HJ131</xm:sqref>
        </x14:conditionalFormatting>
        <x14:conditionalFormatting xmlns:xm="http://schemas.microsoft.com/office/excel/2006/main">
          <x14:cfRule type="cellIs" priority="257" stopIfTrue="1" operator="equal" id="{DAB7A181-6EBF-467E-A767-DB1763F41A3B}">
            <xm:f>'PHV-Daten'!#REF!</xm:f>
            <x14:dxf>
              <fill>
                <patternFill>
                  <bgColor indexed="22"/>
                </patternFill>
              </fill>
            </x14:dxf>
          </x14:cfRule>
          <xm:sqref>HL232 HL14 HL55 HL57 HL67 HL65 HL73 HL228 HL140 HL16 HL8 HL18:HL20 HL242 HL146</xm:sqref>
        </x14:conditionalFormatting>
        <x14:conditionalFormatting xmlns:xm="http://schemas.microsoft.com/office/excel/2006/main">
          <x14:cfRule type="cellIs" priority="256" stopIfTrue="1" operator="equal" id="{F21508E7-EFF4-4C0A-86F8-3C1D1BCBE8AA}">
            <xm:f>'PHV-Daten'!#REF!</xm:f>
            <x14:dxf>
              <fill>
                <patternFill>
                  <bgColor indexed="22"/>
                </patternFill>
              </fill>
            </x14:dxf>
          </x14:cfRule>
          <xm:sqref>HL84:HL85 HL91 HL93</xm:sqref>
        </x14:conditionalFormatting>
        <x14:conditionalFormatting xmlns:xm="http://schemas.microsoft.com/office/excel/2006/main">
          <x14:cfRule type="cellIs" priority="255" stopIfTrue="1" operator="equal" id="{4004EC18-BB03-4EE8-AAA4-ABFA113424C5}">
            <xm:f>'PHV-Daten'!#REF!</xm:f>
            <x14:dxf>
              <fill>
                <patternFill>
                  <bgColor indexed="22"/>
                </patternFill>
              </fill>
            </x14:dxf>
          </x14:cfRule>
          <xm:sqref>HL126</xm:sqref>
        </x14:conditionalFormatting>
        <x14:conditionalFormatting xmlns:xm="http://schemas.microsoft.com/office/excel/2006/main">
          <x14:cfRule type="cellIs" priority="254" stopIfTrue="1" operator="equal" id="{7B2116D0-720B-45EA-ACB1-59D670CE81E9}">
            <xm:f>'PHV-Daten'!#REF!</xm:f>
            <x14:dxf>
              <fill>
                <patternFill>
                  <bgColor indexed="22"/>
                </patternFill>
              </fill>
            </x14:dxf>
          </x14:cfRule>
          <xm:sqref>CM229 CM196 CM190 CM192 CM188 CM194 CM200 CM233 CM237 CK209:CM209 CK161:CM161 CK178:CL179 CK219:CM222 CK165:CM167 CM202</xm:sqref>
        </x14:conditionalFormatting>
        <x14:conditionalFormatting xmlns:xm="http://schemas.microsoft.com/office/excel/2006/main">
          <x14:cfRule type="cellIs" priority="253" stopIfTrue="1" operator="equal" id="{EE027237-07BB-4C89-ADC3-085A12A4D6FE}">
            <xm:f>'PHV-Daten'!#REF!</xm:f>
            <x14:dxf>
              <fill>
                <patternFill>
                  <bgColor indexed="22"/>
                </patternFill>
              </fill>
            </x14:dxf>
          </x14:cfRule>
          <xm:sqref>CK86:CL87 CM87</xm:sqref>
        </x14:conditionalFormatting>
        <x14:conditionalFormatting xmlns:xm="http://schemas.microsoft.com/office/excel/2006/main">
          <x14:cfRule type="cellIs" priority="252" stopIfTrue="1" operator="equal" id="{1689A972-B6FA-4E1F-B92A-165FD6044609}">
            <xm:f>'PHV-Daten'!#REF!</xm:f>
            <x14:dxf>
              <fill>
                <patternFill>
                  <bgColor indexed="22"/>
                </patternFill>
              </fill>
            </x14:dxf>
          </x14:cfRule>
          <xm:sqref>CK131:CM131</xm:sqref>
        </x14:conditionalFormatting>
        <x14:conditionalFormatting xmlns:xm="http://schemas.microsoft.com/office/excel/2006/main">
          <x14:cfRule type="cellIs" priority="251" stopIfTrue="1" operator="equal" id="{E9A019B3-048B-42BA-8B97-A3E3612BEF39}">
            <xm:f>'PHV-Daten'!#REF!</xm:f>
            <x14:dxf>
              <fill>
                <patternFill>
                  <bgColor indexed="22"/>
                </patternFill>
              </fill>
            </x14:dxf>
          </x14:cfRule>
          <xm:sqref>FF241:FF242 FF221 FF172 FF176 FF134 FF180 FF162 FF223 FF219 FF213 FF116 FF96 FF118 FF104 FF106 FF110 FF114 FF122 FF120 FF132 FF98 FF100 FF164 FF13:FF28 FF166 FF250 FF245 FF4</xm:sqref>
        </x14:conditionalFormatting>
        <x14:conditionalFormatting xmlns:xm="http://schemas.microsoft.com/office/excel/2006/main">
          <x14:cfRule type="cellIs" priority="250" stopIfTrue="1" operator="equal" id="{D7407128-B70C-4DE7-BCE0-4085A96B2163}">
            <xm:f>'PHV-Daten'!#REF!</xm:f>
            <x14:dxf>
              <fill>
                <patternFill>
                  <bgColor indexed="22"/>
                </patternFill>
              </fill>
            </x14:dxf>
          </x14:cfRule>
          <xm:sqref>FF90:FF93</xm:sqref>
        </x14:conditionalFormatting>
        <x14:conditionalFormatting xmlns:xm="http://schemas.microsoft.com/office/excel/2006/main">
          <x14:cfRule type="cellIs" priority="249" stopIfTrue="1" operator="equal" id="{D6E24D40-EE48-41B1-A47A-E38E5EE940FD}">
            <xm:f>'PHV-Daten'!#REF!</xm:f>
            <x14:dxf>
              <fill>
                <patternFill>
                  <bgColor indexed="22"/>
                </patternFill>
              </fill>
            </x14:dxf>
          </x14:cfRule>
          <xm:sqref>FF76</xm:sqref>
        </x14:conditionalFormatting>
        <x14:conditionalFormatting xmlns:xm="http://schemas.microsoft.com/office/excel/2006/main">
          <x14:cfRule type="cellIs" priority="248" stopIfTrue="1" operator="equal" id="{D329D9EA-3ACE-4D5A-A453-28ACDE546338}">
            <xm:f>'PHV-Daten'!#REF!</xm:f>
            <x14:dxf>
              <fill>
                <patternFill>
                  <bgColor indexed="22"/>
                </patternFill>
              </fill>
            </x14:dxf>
          </x14:cfRule>
          <xm:sqref>FF80</xm:sqref>
        </x14:conditionalFormatting>
        <x14:conditionalFormatting xmlns:xm="http://schemas.microsoft.com/office/excel/2006/main">
          <x14:cfRule type="cellIs" priority="247" stopIfTrue="1" operator="equal" id="{53915DA1-223C-4F46-A164-12B3215F8948}">
            <xm:f>'PHV-Daten'!#REF!</xm:f>
            <x14:dxf>
              <fill>
                <patternFill>
                  <bgColor indexed="22"/>
                </patternFill>
              </fill>
            </x14:dxf>
          </x14:cfRule>
          <xm:sqref>FF82</xm:sqref>
        </x14:conditionalFormatting>
        <x14:conditionalFormatting xmlns:xm="http://schemas.microsoft.com/office/excel/2006/main">
          <x14:cfRule type="cellIs" priority="246" stopIfTrue="1" operator="equal" id="{83AE6C5F-6D0B-465F-8A59-4ED67D74469D}">
            <xm:f>'PHV-Daten'!#REF!</xm:f>
            <x14:dxf>
              <fill>
                <patternFill>
                  <bgColor indexed="22"/>
                </patternFill>
              </fill>
            </x14:dxf>
          </x14:cfRule>
          <xm:sqref>FF86 FF88</xm:sqref>
        </x14:conditionalFormatting>
        <x14:conditionalFormatting xmlns:xm="http://schemas.microsoft.com/office/excel/2006/main">
          <x14:cfRule type="cellIs" priority="245" stopIfTrue="1" operator="equal" id="{E94A16C0-5452-4C0E-ACA4-56E1E6AE4F53}">
            <xm:f>'PHV-Daten'!#REF!</xm:f>
            <x14:dxf>
              <fill>
                <patternFill>
                  <bgColor indexed="22"/>
                </patternFill>
              </fill>
            </x14:dxf>
          </x14:cfRule>
          <xm:sqref>FF235</xm:sqref>
        </x14:conditionalFormatting>
        <x14:conditionalFormatting xmlns:xm="http://schemas.microsoft.com/office/excel/2006/main">
          <x14:cfRule type="cellIs" priority="244" stopIfTrue="1" operator="equal" id="{819C7ED8-2967-46E6-8319-B164A842ACFD}">
            <xm:f>'PHV-Daten'!#REF!</xm:f>
            <x14:dxf>
              <fill>
                <patternFill>
                  <bgColor indexed="22"/>
                </patternFill>
              </fill>
            </x14:dxf>
          </x14:cfRule>
          <xm:sqref>FF126:FF128</xm:sqref>
        </x14:conditionalFormatting>
        <x14:conditionalFormatting xmlns:xm="http://schemas.microsoft.com/office/excel/2006/main">
          <x14:cfRule type="cellIs" priority="243" stopIfTrue="1" operator="equal" id="{E25C2702-C660-45A6-B3AB-366C3EC5AF50}">
            <xm:f>'PHV-Daten'!#REF!</xm:f>
            <x14:dxf>
              <fill>
                <patternFill>
                  <bgColor indexed="22"/>
                </patternFill>
              </fill>
            </x14:dxf>
          </x14:cfRule>
          <xm:sqref>FF124</xm:sqref>
        </x14:conditionalFormatting>
        <x14:conditionalFormatting xmlns:xm="http://schemas.microsoft.com/office/excel/2006/main">
          <x14:cfRule type="cellIs" priority="242" stopIfTrue="1" operator="equal" id="{E9399547-67C7-47D0-9848-AEAC9CE78181}">
            <xm:f>'PHV-Daten'!#REF!</xm:f>
            <x14:dxf>
              <fill>
                <patternFill>
                  <bgColor indexed="22"/>
                </patternFill>
              </fill>
            </x14:dxf>
          </x14:cfRule>
          <xm:sqref>FF178</xm:sqref>
        </x14:conditionalFormatting>
        <x14:conditionalFormatting xmlns:xm="http://schemas.microsoft.com/office/excel/2006/main">
          <x14:cfRule type="cellIs" priority="241" stopIfTrue="1" operator="equal" id="{4B37CF7F-71BD-490F-97DF-BD66B8E49CD3}">
            <xm:f>'PHV-Daten'!#REF!</xm:f>
            <x14:dxf>
              <fill>
                <patternFill>
                  <bgColor indexed="22"/>
                </patternFill>
              </fill>
            </x14:dxf>
          </x14:cfRule>
          <xm:sqref>FI188:FI202 FI21 FI114 FI219:FI224 FI241:FI242 FI23:FI34 FI180:FI185 FI4</xm:sqref>
        </x14:conditionalFormatting>
        <x14:conditionalFormatting xmlns:xm="http://schemas.microsoft.com/office/excel/2006/main">
          <x14:cfRule type="cellIs" priority="240" stopIfTrue="1" operator="equal" id="{3A3C8522-F190-4516-81FE-40BE81408579}">
            <xm:f>'PHV-Daten'!#REF!</xm:f>
            <x14:dxf>
              <fill>
                <patternFill>
                  <bgColor indexed="22"/>
                </patternFill>
              </fill>
            </x14:dxf>
          </x14:cfRule>
          <xm:sqref>FI84:FI85 FI90:FI93</xm:sqref>
        </x14:conditionalFormatting>
        <x14:conditionalFormatting xmlns:xm="http://schemas.microsoft.com/office/excel/2006/main">
          <x14:cfRule type="cellIs" priority="239" stopIfTrue="1" operator="equal" id="{FA8FDC6A-8A03-40BA-8BBF-9AFCC34A3BF9}">
            <xm:f>'PHV-Daten'!#REF!</xm:f>
            <x14:dxf>
              <fill>
                <patternFill>
                  <bgColor indexed="22"/>
                </patternFill>
              </fill>
            </x14:dxf>
          </x14:cfRule>
          <xm:sqref>FG188:FG202 FG219:FG224 FG241:FG242 FG180:FG185 FG4</xm:sqref>
        </x14:conditionalFormatting>
        <x14:conditionalFormatting xmlns:xm="http://schemas.microsoft.com/office/excel/2006/main">
          <x14:cfRule type="cellIs" priority="238" stopIfTrue="1" operator="equal" id="{FD8F26D0-8076-4363-8E9F-08F18891C20A}">
            <xm:f>'PHV-Daten'!#REF!</xm:f>
            <x14:dxf>
              <fill>
                <patternFill>
                  <bgColor indexed="22"/>
                </patternFill>
              </fill>
            </x14:dxf>
          </x14:cfRule>
          <xm:sqref>FG84:FG85 FG90:FG93</xm:sqref>
        </x14:conditionalFormatting>
        <x14:conditionalFormatting xmlns:xm="http://schemas.microsoft.com/office/excel/2006/main">
          <x14:cfRule type="cellIs" priority="237" stopIfTrue="1" operator="equal" id="{3A730DC1-8D3B-4CC7-AB0D-0066E5B2D1DA}">
            <xm:f>'PHV-Daten'!#REF!</xm:f>
            <x14:dxf>
              <fill>
                <patternFill>
                  <bgColor indexed="22"/>
                </patternFill>
              </fill>
            </x14:dxf>
          </x14:cfRule>
          <xm:sqref>FM13 FM4 FM23:FM26 FM21 FM180:FM185</xm:sqref>
        </x14:conditionalFormatting>
        <x14:conditionalFormatting xmlns:xm="http://schemas.microsoft.com/office/excel/2006/main">
          <x14:cfRule type="cellIs" priority="236" stopIfTrue="1" operator="equal" id="{58655F2D-1A8F-48A2-A20D-457937804681}">
            <xm:f>'PHV-Daten'!#REF!</xm:f>
            <x14:dxf>
              <fill>
                <patternFill>
                  <bgColor indexed="22"/>
                </patternFill>
              </fill>
            </x14:dxf>
          </x14:cfRule>
          <xm:sqref>FM84</xm:sqref>
        </x14:conditionalFormatting>
        <x14:conditionalFormatting xmlns:xm="http://schemas.microsoft.com/office/excel/2006/main">
          <x14:cfRule type="cellIs" priority="235" stopIfTrue="1" operator="equal" id="{4A121E41-A7A5-432A-BCAB-42A22F270BC8}">
            <xm:f>'PHV-Daten'!#REF!</xm:f>
            <x14:dxf>
              <fill>
                <patternFill>
                  <bgColor indexed="22"/>
                </patternFill>
              </fill>
            </x14:dxf>
          </x14:cfRule>
          <xm:sqref>FN155 FN124:FN125 FN143:FN147 FN106 FN104 FN13 FN76 FN180:FN185</xm:sqref>
        </x14:conditionalFormatting>
        <x14:conditionalFormatting xmlns:xm="http://schemas.microsoft.com/office/excel/2006/main">
          <x14:cfRule type="cellIs" priority="234" stopIfTrue="1" operator="equal" id="{C093CE31-D4E3-4C31-9CFE-1B7BC9215537}">
            <xm:f>'PHV-Daten'!#REF!</xm:f>
            <x14:dxf>
              <fill>
                <patternFill>
                  <bgColor indexed="22"/>
                </patternFill>
              </fill>
            </x14:dxf>
          </x14:cfRule>
          <xm:sqref>FN4</xm:sqref>
        </x14:conditionalFormatting>
        <x14:conditionalFormatting xmlns:xm="http://schemas.microsoft.com/office/excel/2006/main">
          <x14:cfRule type="cellIs" priority="233" stopIfTrue="1" operator="equal" id="{2E33AF6F-0BC2-4376-8499-52E416AD275B}">
            <xm:f>'PHV-Daten'!#REF!</xm:f>
            <x14:dxf>
              <fill>
                <patternFill>
                  <bgColor indexed="22"/>
                </patternFill>
              </fill>
            </x14:dxf>
          </x14:cfRule>
          <xm:sqref>FK188:FK202 FK219:FK224 FK241:FK242 FK180:FK185 FK4</xm:sqref>
        </x14:conditionalFormatting>
        <x14:conditionalFormatting xmlns:xm="http://schemas.microsoft.com/office/excel/2006/main">
          <x14:cfRule type="cellIs" priority="232" stopIfTrue="1" operator="equal" id="{863EAF86-FEF3-4FEE-AA85-75762700749F}">
            <xm:f>'PHV-Daten'!#REF!</xm:f>
            <x14:dxf>
              <fill>
                <patternFill>
                  <bgColor indexed="22"/>
                </patternFill>
              </fill>
            </x14:dxf>
          </x14:cfRule>
          <xm:sqref>FK84:FK85 FK90:FK93</xm:sqref>
        </x14:conditionalFormatting>
        <x14:conditionalFormatting xmlns:xm="http://schemas.microsoft.com/office/excel/2006/main">
          <x14:cfRule type="cellIs" priority="231" stopIfTrue="1" operator="equal" id="{7F982CD5-8865-4DCD-A36D-03D4D86F6CCF}">
            <xm:f>'PHV-Daten'!#REF!</xm:f>
            <x14:dxf>
              <fill>
                <patternFill>
                  <bgColor indexed="22"/>
                </patternFill>
              </fill>
            </x14:dxf>
          </x14:cfRule>
          <xm:sqref>FO23:FO24 FO4 FO21 FO180:FO185</xm:sqref>
        </x14:conditionalFormatting>
        <x14:conditionalFormatting xmlns:xm="http://schemas.microsoft.com/office/excel/2006/main">
          <x14:cfRule type="cellIs" priority="230" stopIfTrue="1" operator="equal" id="{B979CE63-BCCB-43F9-AC90-C610586316F8}">
            <xm:f>'PHV-Daten'!#REF!</xm:f>
            <x14:dxf>
              <fill>
                <patternFill>
                  <bgColor indexed="22"/>
                </patternFill>
              </fill>
            </x14:dxf>
          </x14:cfRule>
          <xm:sqref>FP180:FP185</xm:sqref>
        </x14:conditionalFormatting>
        <x14:conditionalFormatting xmlns:xm="http://schemas.microsoft.com/office/excel/2006/main">
          <x14:cfRule type="cellIs" priority="229" stopIfTrue="1" operator="equal" id="{0638242C-4AFE-46B7-9692-07B7B59A9808}">
            <xm:f>'PHV-Daten'!#REF!</xm:f>
            <x14:dxf>
              <fill>
                <patternFill>
                  <bgColor indexed="22"/>
                </patternFill>
              </fill>
            </x14:dxf>
          </x14:cfRule>
          <xm:sqref>FO84</xm:sqref>
        </x14:conditionalFormatting>
        <x14:conditionalFormatting xmlns:xm="http://schemas.microsoft.com/office/excel/2006/main">
          <x14:cfRule type="cellIs" priority="228" stopIfTrue="1" operator="equal" id="{8E1907DF-EC83-4DEB-9534-9F7C81E23F21}">
            <xm:f>'PHV-Daten'!#REF!</xm:f>
            <x14:dxf>
              <fill>
                <patternFill>
                  <bgColor indexed="22"/>
                </patternFill>
              </fill>
            </x14:dxf>
          </x14:cfRule>
          <xm:sqref>FP4</xm:sqref>
        </x14:conditionalFormatting>
        <x14:conditionalFormatting xmlns:xm="http://schemas.microsoft.com/office/excel/2006/main">
          <x14:cfRule type="cellIs" priority="227" stopIfTrue="1" operator="equal" id="{FC5FBC92-93D3-4A91-99E4-7605912B8CE3}">
            <xm:f>'PHV-Daten'!#REF!</xm:f>
            <x14:dxf>
              <fill>
                <patternFill>
                  <bgColor indexed="22"/>
                </patternFill>
              </fill>
            </x14:dxf>
          </x14:cfRule>
          <xm:sqref>FO13</xm:sqref>
        </x14:conditionalFormatting>
        <x14:conditionalFormatting xmlns:xm="http://schemas.microsoft.com/office/excel/2006/main">
          <x14:cfRule type="cellIs" priority="226" stopIfTrue="1" operator="equal" id="{70E3A422-B443-4A9F-9492-A80D5D453515}">
            <xm:f>'PHV-Daten'!#REF!</xm:f>
            <x14:dxf>
              <fill>
                <patternFill>
                  <bgColor indexed="22"/>
                </patternFill>
              </fill>
            </x14:dxf>
          </x14:cfRule>
          <xm:sqref>FP13</xm:sqref>
        </x14:conditionalFormatting>
        <x14:conditionalFormatting xmlns:xm="http://schemas.microsoft.com/office/excel/2006/main">
          <x14:cfRule type="cellIs" priority="225" stopIfTrue="1" operator="equal" id="{16C1C1AB-D65C-42D3-9C23-4B160AE0C4D2}">
            <xm:f>'PHV-Daten'!#REF!</xm:f>
            <x14:dxf>
              <fill>
                <patternFill>
                  <bgColor indexed="22"/>
                </patternFill>
              </fill>
            </x14:dxf>
          </x14:cfRule>
          <xm:sqref>FP21</xm:sqref>
        </x14:conditionalFormatting>
        <x14:conditionalFormatting xmlns:xm="http://schemas.microsoft.com/office/excel/2006/main">
          <x14:cfRule type="cellIs" priority="224" stopIfTrue="1" operator="equal" id="{E2E6E113-B98B-4E59-A952-1D2931E9F364}">
            <xm:f>'PHV-Daten'!#REF!</xm:f>
            <x14:dxf>
              <fill>
                <patternFill>
                  <bgColor indexed="22"/>
                </patternFill>
              </fill>
            </x14:dxf>
          </x14:cfRule>
          <xm:sqref>FP76</xm:sqref>
        </x14:conditionalFormatting>
        <x14:conditionalFormatting xmlns:xm="http://schemas.microsoft.com/office/excel/2006/main">
          <x14:cfRule type="cellIs" priority="223" stopIfTrue="1" operator="equal" id="{914F3FCC-009C-40BE-B459-604C47A436FA}">
            <xm:f>'PHV-Daten'!#REF!</xm:f>
            <x14:dxf>
              <fill>
                <patternFill>
                  <bgColor indexed="22"/>
                </patternFill>
              </fill>
            </x14:dxf>
          </x14:cfRule>
          <xm:sqref>FP84</xm:sqref>
        </x14:conditionalFormatting>
        <x14:conditionalFormatting xmlns:xm="http://schemas.microsoft.com/office/excel/2006/main">
          <x14:cfRule type="cellIs" priority="222" stopIfTrue="1" operator="equal" id="{8065B43C-C236-43C4-9B3E-A89D3BF34B76}">
            <xm:f>'PHV-Daten'!#REF!</xm:f>
            <x14:dxf>
              <fill>
                <patternFill>
                  <bgColor indexed="22"/>
                </patternFill>
              </fill>
            </x14:dxf>
          </x14:cfRule>
          <xm:sqref>FP118</xm:sqref>
        </x14:conditionalFormatting>
        <x14:conditionalFormatting xmlns:xm="http://schemas.microsoft.com/office/excel/2006/main">
          <x14:cfRule type="cellIs" priority="221" stopIfTrue="1" operator="equal" id="{21C13949-AFA6-4971-9332-8258B4904696}">
            <xm:f>'PHV-Daten'!#REF!</xm:f>
            <x14:dxf>
              <fill>
                <patternFill>
                  <bgColor indexed="22"/>
                </patternFill>
              </fill>
            </x14:dxf>
          </x14:cfRule>
          <xm:sqref>FO118</xm:sqref>
        </x14:conditionalFormatting>
        <x14:conditionalFormatting xmlns:xm="http://schemas.microsoft.com/office/excel/2006/main">
          <x14:cfRule type="cellIs" priority="220" stopIfTrue="1" operator="equal" id="{0B90DE24-AF60-4DFD-AB66-94BC6700F1E2}">
            <xm:f>'PHV-Daten'!#REF!</xm:f>
            <x14:dxf>
              <fill>
                <patternFill>
                  <bgColor indexed="22"/>
                </patternFill>
              </fill>
            </x14:dxf>
          </x14:cfRule>
          <xm:sqref>HG22 HG38 HG71 HG97 HG103 HG105 HG197 HG135:HG136 HG228 HG230 HG234 HG238 HG139 HG242 HG10 HG12 HG218 HG8 HG24 HG40 HG42 HG45 HG47 HG49 HG51 HG53 HG55 HG57 HG59 HG73 HG99 HG101 HG157 HG199 HG201 HG193 HG191 HG189 HG195 HG204 HG208 HG210 HG206 HG212 HG224 HG133 HG141 HG149:HG150 HG143 HG145 HG147 HG14 HG16 HG116:HG121 HG153:HG155 HG159:HG161 HG164:HG165 HG177 HG167:HG171 HG18:HG20 HG110:HG113 HG173 HG175 HG220:HG222 HG245</xm:sqref>
        </x14:conditionalFormatting>
        <x14:conditionalFormatting xmlns:xm="http://schemas.microsoft.com/office/excel/2006/main">
          <x14:cfRule type="cellIs" priority="218" stopIfTrue="1" operator="equal" id="{CA5EBA3D-4C31-4962-B5DA-06E50A982CFB}">
            <xm:f>'PHV-Daten'!#REF!</xm:f>
            <x14:dxf>
              <fill>
                <patternFill>
                  <bgColor indexed="22"/>
                </patternFill>
              </fill>
            </x14:dxf>
          </x14:cfRule>
          <xm:sqref>HG65</xm:sqref>
        </x14:conditionalFormatting>
        <x14:conditionalFormatting xmlns:xm="http://schemas.microsoft.com/office/excel/2006/main">
          <x14:cfRule type="cellIs" priority="219" stopIfTrue="1" operator="equal" id="{95D90447-4C60-4562-808B-01C43412A379}">
            <xm:f>'PHV-Daten'!#REF!</xm:f>
            <x14:dxf>
              <fill>
                <patternFill>
                  <bgColor indexed="22"/>
                </patternFill>
              </fill>
            </x14:dxf>
          </x14:cfRule>
          <xm:sqref>HG61</xm:sqref>
        </x14:conditionalFormatting>
        <x14:conditionalFormatting xmlns:xm="http://schemas.microsoft.com/office/excel/2006/main">
          <x14:cfRule type="cellIs" priority="217" stopIfTrue="1" operator="equal" id="{DE46157E-3232-42E8-8BDA-FC43A543D251}">
            <xm:f>'PHV-Daten'!#REF!</xm:f>
            <x14:dxf>
              <fill>
                <patternFill>
                  <bgColor indexed="22"/>
                </patternFill>
              </fill>
            </x14:dxf>
          </x14:cfRule>
          <xm:sqref>HG67</xm:sqref>
        </x14:conditionalFormatting>
        <x14:conditionalFormatting xmlns:xm="http://schemas.microsoft.com/office/excel/2006/main">
          <x14:cfRule type="cellIs" priority="216" stopIfTrue="1" operator="equal" id="{ADA83C96-32AE-41C1-BCDA-27AA9FF335B6}">
            <xm:f>'PHV-Daten'!#REF!</xm:f>
            <x14:dxf>
              <fill>
                <patternFill>
                  <bgColor indexed="22"/>
                </patternFill>
              </fill>
            </x14:dxf>
          </x14:cfRule>
          <xm:sqref>HG69</xm:sqref>
        </x14:conditionalFormatting>
        <x14:conditionalFormatting xmlns:xm="http://schemas.microsoft.com/office/excel/2006/main">
          <x14:cfRule type="cellIs" priority="215" stopIfTrue="1" operator="equal" id="{47EEA734-CDE5-4C78-A32B-0CEBF7869279}">
            <xm:f>'PHV-Daten'!#REF!</xm:f>
            <x14:dxf>
              <fill>
                <patternFill>
                  <bgColor indexed="22"/>
                </patternFill>
              </fill>
            </x14:dxf>
          </x14:cfRule>
          <xm:sqref>HG107:HG109</xm:sqref>
        </x14:conditionalFormatting>
        <x14:conditionalFormatting xmlns:xm="http://schemas.microsoft.com/office/excel/2006/main">
          <x14:cfRule type="cellIs" priority="214" stopIfTrue="1" operator="equal" id="{BA2F75C5-619D-4C7F-9A9A-FA714D0B185B}">
            <xm:f>'PHV-Daten'!#REF!</xm:f>
            <x14:dxf>
              <fill>
                <patternFill>
                  <bgColor indexed="22"/>
                </patternFill>
              </fill>
            </x14:dxf>
          </x14:cfRule>
          <xm:sqref>HG216</xm:sqref>
        </x14:conditionalFormatting>
        <x14:conditionalFormatting xmlns:xm="http://schemas.microsoft.com/office/excel/2006/main">
          <x14:cfRule type="cellIs" priority="213" stopIfTrue="1" operator="equal" id="{44BD6D53-F807-40C7-852A-B6DFE0F0207E}">
            <xm:f>'PHV-Daten'!#REF!</xm:f>
            <x14:dxf>
              <fill>
                <patternFill>
                  <bgColor indexed="22"/>
                </patternFill>
              </fill>
            </x14:dxf>
          </x14:cfRule>
          <xm:sqref>HG162:HG163</xm:sqref>
        </x14:conditionalFormatting>
        <x14:conditionalFormatting xmlns:xm="http://schemas.microsoft.com/office/excel/2006/main">
          <x14:cfRule type="cellIs" priority="212" stopIfTrue="1" operator="equal" id="{57D94ADF-B6B4-45C3-B3CF-A912E635BDDC}">
            <xm:f>'PHV-Daten'!#REF!</xm:f>
            <x14:dxf>
              <fill>
                <patternFill>
                  <bgColor indexed="22"/>
                </patternFill>
              </fill>
            </x14:dxf>
          </x14:cfRule>
          <xm:sqref>HG63</xm:sqref>
        </x14:conditionalFormatting>
        <x14:conditionalFormatting xmlns:xm="http://schemas.microsoft.com/office/excel/2006/main">
          <x14:cfRule type="cellIs" priority="211" stopIfTrue="1" operator="equal" id="{6E664739-C751-44B8-9C49-40A3A520132D}">
            <xm:f>'PHV-Daten'!#REF!</xm:f>
            <x14:dxf>
              <fill>
                <patternFill>
                  <bgColor indexed="22"/>
                </patternFill>
              </fill>
            </x14:dxf>
          </x14:cfRule>
          <xm:sqref>HG91 HG93</xm:sqref>
        </x14:conditionalFormatting>
        <x14:conditionalFormatting xmlns:xm="http://schemas.microsoft.com/office/excel/2006/main">
          <x14:cfRule type="cellIs" priority="210" stopIfTrue="1" operator="equal" id="{17BE2D52-6481-4F7C-A8B7-BA7DF126D6ED}">
            <xm:f>'PHV-Daten'!#REF!</xm:f>
            <x14:dxf>
              <fill>
                <patternFill>
                  <bgColor indexed="22"/>
                </patternFill>
              </fill>
            </x14:dxf>
          </x14:cfRule>
          <xm:sqref>HG81</xm:sqref>
        </x14:conditionalFormatting>
        <x14:conditionalFormatting xmlns:xm="http://schemas.microsoft.com/office/excel/2006/main">
          <x14:cfRule type="cellIs" priority="209" stopIfTrue="1" operator="equal" id="{CF455764-98FF-47C8-A664-137452C6D6B8}">
            <xm:f>'PHV-Daten'!#REF!</xm:f>
            <x14:dxf>
              <fill>
                <patternFill>
                  <bgColor indexed="22"/>
                </patternFill>
              </fill>
            </x14:dxf>
          </x14:cfRule>
          <xm:sqref>HG83</xm:sqref>
        </x14:conditionalFormatting>
        <x14:conditionalFormatting xmlns:xm="http://schemas.microsoft.com/office/excel/2006/main">
          <x14:cfRule type="cellIs" priority="208" stopIfTrue="1" operator="equal" id="{15F49C48-E417-4A45-B67B-1B7C9D148EA9}">
            <xm:f>'PHV-Daten'!#REF!</xm:f>
            <x14:dxf>
              <fill>
                <patternFill>
                  <bgColor indexed="22"/>
                </patternFill>
              </fill>
            </x14:dxf>
          </x14:cfRule>
          <xm:sqref>HG87</xm:sqref>
        </x14:conditionalFormatting>
        <x14:conditionalFormatting xmlns:xm="http://schemas.microsoft.com/office/excel/2006/main">
          <x14:cfRule type="cellIs" priority="207" stopIfTrue="1" operator="equal" id="{FA01A395-EA9F-4374-B916-704EB25471DB}">
            <xm:f>'PHV-Daten'!#REF!</xm:f>
            <x14:dxf>
              <fill>
                <patternFill>
                  <bgColor indexed="22"/>
                </patternFill>
              </fill>
            </x14:dxf>
          </x14:cfRule>
          <xm:sqref>HG89</xm:sqref>
        </x14:conditionalFormatting>
        <x14:conditionalFormatting xmlns:xm="http://schemas.microsoft.com/office/excel/2006/main">
          <x14:cfRule type="cellIs" priority="206" stopIfTrue="1" operator="equal" id="{7A5E059D-4FED-4567-9D30-E1576918BF6A}">
            <xm:f>'PHV-Daten'!#REF!</xm:f>
            <x14:dxf>
              <fill>
                <patternFill>
                  <bgColor indexed="22"/>
                </patternFill>
              </fill>
            </x14:dxf>
          </x14:cfRule>
          <xm:sqref>HG236</xm:sqref>
        </x14:conditionalFormatting>
        <x14:conditionalFormatting xmlns:xm="http://schemas.microsoft.com/office/excel/2006/main">
          <x14:cfRule type="cellIs" priority="205" stopIfTrue="1" operator="equal" id="{F010E2DC-DB83-4EFF-996A-06BC4B82B985}">
            <xm:f>'PHV-Daten'!#REF!</xm:f>
            <x14:dxf>
              <fill>
                <patternFill>
                  <bgColor indexed="22"/>
                </patternFill>
              </fill>
            </x14:dxf>
          </x14:cfRule>
          <xm:sqref>HG126:HG128</xm:sqref>
        </x14:conditionalFormatting>
        <x14:conditionalFormatting xmlns:xm="http://schemas.microsoft.com/office/excel/2006/main">
          <x14:cfRule type="cellIs" priority="204" stopIfTrue="1" operator="equal" id="{0A8583C2-0114-4BEE-8FFE-AC40A10A5682}">
            <xm:f>'PHV-Daten'!#REF!</xm:f>
            <x14:dxf>
              <fill>
                <patternFill>
                  <bgColor indexed="22"/>
                </patternFill>
              </fill>
            </x14:dxf>
          </x14:cfRule>
          <xm:sqref>HG125</xm:sqref>
        </x14:conditionalFormatting>
        <x14:conditionalFormatting xmlns:xm="http://schemas.microsoft.com/office/excel/2006/main">
          <x14:cfRule type="cellIs" priority="203" stopIfTrue="1" operator="equal" id="{319BEE00-2933-46A5-A940-F577857AA5D4}">
            <xm:f>'PHV-Daten'!#REF!</xm:f>
            <x14:dxf>
              <fill>
                <patternFill>
                  <bgColor indexed="22"/>
                </patternFill>
              </fill>
            </x14:dxf>
          </x14:cfRule>
          <xm:sqref>HG131</xm:sqref>
        </x14:conditionalFormatting>
        <x14:conditionalFormatting xmlns:xm="http://schemas.microsoft.com/office/excel/2006/main">
          <x14:cfRule type="cellIs" priority="202" stopIfTrue="1" operator="equal" id="{4C2359B5-0824-46E1-AE54-165A91B185EA}">
            <xm:f>'PHV-Daten'!#REF!</xm:f>
            <x14:dxf>
              <fill>
                <patternFill>
                  <bgColor indexed="22"/>
                </patternFill>
              </fill>
            </x14:dxf>
          </x14:cfRule>
          <xm:sqref>HG26</xm:sqref>
        </x14:conditionalFormatting>
        <x14:conditionalFormatting xmlns:xm="http://schemas.microsoft.com/office/excel/2006/main">
          <x14:cfRule type="cellIs" priority="201" stopIfTrue="1" operator="equal" id="{F3253F91-C838-43DD-A698-3B7AF199ADA9}">
            <xm:f>'PHV-Daten'!#REF!</xm:f>
            <x14:dxf>
              <fill>
                <patternFill>
                  <bgColor indexed="22"/>
                </patternFill>
              </fill>
            </x14:dxf>
          </x14:cfRule>
          <xm:sqref>HG28</xm:sqref>
        </x14:conditionalFormatting>
        <x14:conditionalFormatting xmlns:xm="http://schemas.microsoft.com/office/excel/2006/main">
          <x14:cfRule type="cellIs" priority="200" stopIfTrue="1" operator="equal" id="{95EF1691-FADD-4CC9-9E1C-57BD23160EF5}">
            <xm:f>'PHV-Daten'!#REF!</xm:f>
            <x14:dxf>
              <fill>
                <patternFill>
                  <bgColor indexed="22"/>
                </patternFill>
              </fill>
            </x14:dxf>
          </x14:cfRule>
          <xm:sqref>HH245 HH221:HH222 HH173:HH175 HH110:HH112 HH168:HH169 HH16 HH14 HH141 HH8 HH10 HH18 HH242</xm:sqref>
        </x14:conditionalFormatting>
        <x14:conditionalFormatting xmlns:xm="http://schemas.microsoft.com/office/excel/2006/main">
          <x14:cfRule type="cellIs" priority="199" stopIfTrue="1" operator="equal" id="{E95D0B1F-4121-4473-976C-A78226E60697}">
            <xm:f>'PHV-Daten'!#REF!</xm:f>
            <x14:dxf>
              <fill>
                <patternFill>
                  <bgColor indexed="22"/>
                </patternFill>
              </fill>
            </x14:dxf>
          </x14:cfRule>
          <xm:sqref>HH120:HH121 HH154:HH155 HH159:HH161 HH165 HH177 HH170:HH171</xm:sqref>
        </x14:conditionalFormatting>
        <x14:conditionalFormatting xmlns:xm="http://schemas.microsoft.com/office/excel/2006/main">
          <x14:cfRule type="cellIs" priority="198" stopIfTrue="1" operator="equal" id="{BA091795-604B-4CAD-BFC5-EBE56B5E0F90}">
            <xm:f>'PHV-Daten'!#REF!</xm:f>
            <x14:dxf>
              <fill>
                <patternFill>
                  <bgColor indexed="22"/>
                </patternFill>
              </fill>
            </x14:dxf>
          </x14:cfRule>
          <xm:sqref>HH12</xm:sqref>
        </x14:conditionalFormatting>
        <x14:conditionalFormatting xmlns:xm="http://schemas.microsoft.com/office/excel/2006/main">
          <x14:cfRule type="cellIs" priority="197" stopIfTrue="1" operator="equal" id="{6540EDEC-B734-4254-8299-F4BEF4832A78}">
            <xm:f>'PHV-Daten'!#REF!</xm:f>
            <x14:dxf>
              <fill>
                <patternFill>
                  <bgColor indexed="22"/>
                </patternFill>
              </fill>
            </x14:dxf>
          </x14:cfRule>
          <xm:sqref>HH22</xm:sqref>
        </x14:conditionalFormatting>
        <x14:conditionalFormatting xmlns:xm="http://schemas.microsoft.com/office/excel/2006/main">
          <x14:cfRule type="cellIs" priority="196" stopIfTrue="1" operator="equal" id="{EB633C1A-202A-4CA6-87A0-31A15B216C21}">
            <xm:f>'PHV-Daten'!#REF!</xm:f>
            <x14:dxf>
              <fill>
                <patternFill>
                  <bgColor indexed="22"/>
                </patternFill>
              </fill>
            </x14:dxf>
          </x14:cfRule>
          <xm:sqref>HH24</xm:sqref>
        </x14:conditionalFormatting>
        <x14:conditionalFormatting xmlns:xm="http://schemas.microsoft.com/office/excel/2006/main">
          <x14:cfRule type="cellIs" priority="192" stopIfTrue="1" operator="equal" id="{1367015D-5507-47E4-BDAD-1F3507D4C346}">
            <xm:f>'PHV-Daten'!#REF!</xm:f>
            <x14:dxf>
              <fill>
                <patternFill>
                  <bgColor indexed="22"/>
                </patternFill>
              </fill>
            </x14:dxf>
          </x14:cfRule>
          <xm:sqref>HH47 HH49 HH51 HH53 HH55 HH57 HH59</xm:sqref>
        </x14:conditionalFormatting>
        <x14:conditionalFormatting xmlns:xm="http://schemas.microsoft.com/office/excel/2006/main">
          <x14:cfRule type="cellIs" priority="195" stopIfTrue="1" operator="equal" id="{BA1273AC-8A22-47CC-94F0-0C85177DE0F2}">
            <xm:f>'PHV-Daten'!#REF!</xm:f>
            <x14:dxf>
              <fill>
                <patternFill>
                  <bgColor indexed="22"/>
                </patternFill>
              </fill>
            </x14:dxf>
          </x14:cfRule>
          <xm:sqref>HH38</xm:sqref>
        </x14:conditionalFormatting>
        <x14:conditionalFormatting xmlns:xm="http://schemas.microsoft.com/office/excel/2006/main">
          <x14:cfRule type="cellIs" priority="194" stopIfTrue="1" operator="equal" id="{24707BAD-DD07-4705-A5D9-3195613B1946}">
            <xm:f>'PHV-Daten'!#REF!</xm:f>
            <x14:dxf>
              <fill>
                <patternFill>
                  <bgColor indexed="22"/>
                </patternFill>
              </fill>
            </x14:dxf>
          </x14:cfRule>
          <xm:sqref>HH40 HH42</xm:sqref>
        </x14:conditionalFormatting>
        <x14:conditionalFormatting xmlns:xm="http://schemas.microsoft.com/office/excel/2006/main">
          <x14:cfRule type="cellIs" priority="193" stopIfTrue="1" operator="equal" id="{425E1117-06C5-41F6-9795-73B67DFDFE55}">
            <xm:f>'PHV-Daten'!#REF!</xm:f>
            <x14:dxf>
              <fill>
                <patternFill>
                  <bgColor indexed="22"/>
                </patternFill>
              </fill>
            </x14:dxf>
          </x14:cfRule>
          <xm:sqref>HH45</xm:sqref>
        </x14:conditionalFormatting>
        <x14:conditionalFormatting xmlns:xm="http://schemas.microsoft.com/office/excel/2006/main">
          <x14:cfRule type="cellIs" priority="191" stopIfTrue="1" operator="equal" id="{F02D3CA1-4E31-45CE-B267-213CA5A4EBC5}">
            <xm:f>'PHV-Daten'!#REF!</xm:f>
            <x14:dxf>
              <fill>
                <patternFill>
                  <bgColor indexed="22"/>
                </patternFill>
              </fill>
            </x14:dxf>
          </x14:cfRule>
          <xm:sqref>HH61</xm:sqref>
        </x14:conditionalFormatting>
        <x14:conditionalFormatting xmlns:xm="http://schemas.microsoft.com/office/excel/2006/main">
          <x14:cfRule type="cellIs" priority="190" stopIfTrue="1" operator="equal" id="{5163AB57-2CC9-42EA-85C6-E316D890454F}">
            <xm:f>'PHV-Daten'!#REF!</xm:f>
            <x14:dxf>
              <fill>
                <patternFill>
                  <bgColor indexed="22"/>
                </patternFill>
              </fill>
            </x14:dxf>
          </x14:cfRule>
          <xm:sqref>HH71 HH73</xm:sqref>
        </x14:conditionalFormatting>
        <x14:conditionalFormatting xmlns:xm="http://schemas.microsoft.com/office/excel/2006/main">
          <x14:cfRule type="cellIs" priority="189" stopIfTrue="1" operator="equal" id="{16987350-3F7C-4D8B-A362-1542C5B88FDA}">
            <xm:f>'PHV-Daten'!#REF!</xm:f>
            <x14:dxf>
              <fill>
                <patternFill>
                  <bgColor indexed="22"/>
                </patternFill>
              </fill>
            </x14:dxf>
          </x14:cfRule>
          <xm:sqref>HH65</xm:sqref>
        </x14:conditionalFormatting>
        <x14:conditionalFormatting xmlns:xm="http://schemas.microsoft.com/office/excel/2006/main">
          <x14:cfRule type="cellIs" priority="188" stopIfTrue="1" operator="equal" id="{7FCABDDF-0F03-4DB3-8260-CCBC2C664128}">
            <xm:f>'PHV-Daten'!#REF!</xm:f>
            <x14:dxf>
              <fill>
                <patternFill>
                  <bgColor indexed="22"/>
                </patternFill>
              </fill>
            </x14:dxf>
          </x14:cfRule>
          <xm:sqref>HH67</xm:sqref>
        </x14:conditionalFormatting>
        <x14:conditionalFormatting xmlns:xm="http://schemas.microsoft.com/office/excel/2006/main">
          <x14:cfRule type="cellIs" priority="187" stopIfTrue="1" operator="equal" id="{3AD1AEAA-494B-4239-852E-340AC80A8585}">
            <xm:f>'PHV-Daten'!#REF!</xm:f>
            <x14:dxf>
              <fill>
                <patternFill>
                  <bgColor indexed="22"/>
                </patternFill>
              </fill>
            </x14:dxf>
          </x14:cfRule>
          <xm:sqref>HH69</xm:sqref>
        </x14:conditionalFormatting>
        <x14:conditionalFormatting xmlns:xm="http://schemas.microsoft.com/office/excel/2006/main">
          <x14:cfRule type="cellIs" priority="186" stopIfTrue="1" operator="equal" id="{3053C4E1-943F-4222-986F-561723A9922B}">
            <xm:f>'PHV-Daten'!#REF!</xm:f>
            <x14:dxf>
              <fill>
                <patternFill>
                  <bgColor indexed="22"/>
                </patternFill>
              </fill>
            </x14:dxf>
          </x14:cfRule>
          <xm:sqref>HH97 HH103 HH99 HH101</xm:sqref>
        </x14:conditionalFormatting>
        <x14:conditionalFormatting xmlns:xm="http://schemas.microsoft.com/office/excel/2006/main">
          <x14:cfRule type="cellIs" priority="185" stopIfTrue="1" operator="equal" id="{B5A91350-62BD-4674-9682-FC343BAB57ED}">
            <xm:f>'PHV-Daten'!#REF!</xm:f>
            <x14:dxf>
              <fill>
                <patternFill>
                  <bgColor indexed="22"/>
                </patternFill>
              </fill>
            </x14:dxf>
          </x14:cfRule>
          <xm:sqref>HH105</xm:sqref>
        </x14:conditionalFormatting>
        <x14:conditionalFormatting xmlns:xm="http://schemas.microsoft.com/office/excel/2006/main">
          <x14:cfRule type="cellIs" priority="184" stopIfTrue="1" operator="equal" id="{D00B398A-628A-44C8-916C-2A46A7727B3F}">
            <xm:f>'PHV-Daten'!#REF!</xm:f>
            <x14:dxf>
              <fill>
                <patternFill>
                  <bgColor indexed="22"/>
                </patternFill>
              </fill>
            </x14:dxf>
          </x14:cfRule>
          <xm:sqref>HH153 HH157 HH116:HH119</xm:sqref>
        </x14:conditionalFormatting>
        <x14:conditionalFormatting xmlns:xm="http://schemas.microsoft.com/office/excel/2006/main">
          <x14:cfRule type="cellIs" priority="183" stopIfTrue="1" operator="equal" id="{90B6BACE-8CCC-4E3D-9368-1079C9DF3324}">
            <xm:f>'PHV-Daten'!#REF!</xm:f>
            <x14:dxf>
              <fill>
                <patternFill>
                  <bgColor indexed="22"/>
                </patternFill>
              </fill>
            </x14:dxf>
          </x14:cfRule>
          <xm:sqref>HH149:HH150 HH143 HH145 HH147</xm:sqref>
        </x14:conditionalFormatting>
        <x14:conditionalFormatting xmlns:xm="http://schemas.microsoft.com/office/excel/2006/main">
          <x14:cfRule type="cellIs" priority="182" stopIfTrue="1" operator="equal" id="{14C0B445-907E-4B0A-A81E-0A6664F3D977}">
            <xm:f>'PHV-Daten'!#REF!</xm:f>
            <x14:dxf>
              <fill>
                <patternFill>
                  <bgColor indexed="22"/>
                </patternFill>
              </fill>
            </x14:dxf>
          </x14:cfRule>
          <xm:sqref>HH139</xm:sqref>
        </x14:conditionalFormatting>
        <x14:conditionalFormatting xmlns:xm="http://schemas.microsoft.com/office/excel/2006/main">
          <x14:cfRule type="cellIs" priority="181" stopIfTrue="1" operator="equal" id="{B138E02F-6EA9-4A35-A65C-E5681E5293ED}">
            <xm:f>'PHV-Daten'!#REF!</xm:f>
            <x14:dxf>
              <fill>
                <patternFill>
                  <bgColor indexed="22"/>
                </patternFill>
              </fill>
            </x14:dxf>
          </x14:cfRule>
          <xm:sqref>HH228 HH230 HH234</xm:sqref>
        </x14:conditionalFormatting>
        <x14:conditionalFormatting xmlns:xm="http://schemas.microsoft.com/office/excel/2006/main">
          <x14:cfRule type="cellIs" priority="180" stopIfTrue="1" operator="equal" id="{13C8581D-0BF6-4571-A317-B783520438DA}">
            <xm:f>'PHV-Daten'!#REF!</xm:f>
            <x14:dxf>
              <fill>
                <patternFill>
                  <bgColor indexed="22"/>
                </patternFill>
              </fill>
            </x14:dxf>
          </x14:cfRule>
          <xm:sqref>HH162:HH163</xm:sqref>
        </x14:conditionalFormatting>
        <x14:conditionalFormatting xmlns:xm="http://schemas.microsoft.com/office/excel/2006/main">
          <x14:cfRule type="cellIs" priority="179" stopIfTrue="1" operator="equal" id="{F24041C4-2107-4B70-844B-5C520100B2FF}">
            <xm:f>'PHV-Daten'!#REF!</xm:f>
            <x14:dxf>
              <fill>
                <patternFill>
                  <bgColor indexed="22"/>
                </patternFill>
              </fill>
            </x14:dxf>
          </x14:cfRule>
          <xm:sqref>HH135:HH136 HH167 HH133</xm:sqref>
        </x14:conditionalFormatting>
        <x14:conditionalFormatting xmlns:xm="http://schemas.microsoft.com/office/excel/2006/main">
          <x14:cfRule type="cellIs" priority="178" stopIfTrue="1" operator="equal" id="{5BD260CA-11EE-4544-B2F2-04A209397E23}">
            <xm:f>'PHV-Daten'!#REF!</xm:f>
            <x14:dxf>
              <fill>
                <patternFill>
                  <bgColor indexed="22"/>
                </patternFill>
              </fill>
            </x14:dxf>
          </x14:cfRule>
          <xm:sqref>HH197 HH199 HH201 HH193 HH191 HH189 HH195</xm:sqref>
        </x14:conditionalFormatting>
        <x14:conditionalFormatting xmlns:xm="http://schemas.microsoft.com/office/excel/2006/main">
          <x14:cfRule type="cellIs" priority="177" stopIfTrue="1" operator="equal" id="{2EA927DC-FEAB-470E-ABA8-E969CF217DC1}">
            <xm:f>'PHV-Daten'!#REF!</xm:f>
            <x14:dxf>
              <fill>
                <patternFill>
                  <bgColor indexed="22"/>
                </patternFill>
              </fill>
            </x14:dxf>
          </x14:cfRule>
          <xm:sqref>HH204 HH208 HH210 HH206</xm:sqref>
        </x14:conditionalFormatting>
        <x14:conditionalFormatting xmlns:xm="http://schemas.microsoft.com/office/excel/2006/main">
          <x14:cfRule type="cellIs" priority="176" stopIfTrue="1" operator="equal" id="{115336A7-0A94-4D04-870E-FC36BA514A2E}">
            <xm:f>'PHV-Daten'!#REF!</xm:f>
            <x14:dxf>
              <fill>
                <patternFill>
                  <bgColor indexed="22"/>
                </patternFill>
              </fill>
            </x14:dxf>
          </x14:cfRule>
          <xm:sqref>HH218</xm:sqref>
        </x14:conditionalFormatting>
        <x14:conditionalFormatting xmlns:xm="http://schemas.microsoft.com/office/excel/2006/main">
          <x14:cfRule type="cellIs" priority="175" stopIfTrue="1" operator="equal" id="{ACB7F43B-C2E1-44D0-9D50-0F2AFC0D9214}">
            <xm:f>'PHV-Daten'!#REF!</xm:f>
            <x14:dxf>
              <fill>
                <patternFill>
                  <bgColor indexed="22"/>
                </patternFill>
              </fill>
            </x14:dxf>
          </x14:cfRule>
          <xm:sqref>HH214</xm:sqref>
        </x14:conditionalFormatting>
        <x14:conditionalFormatting xmlns:xm="http://schemas.microsoft.com/office/excel/2006/main">
          <x14:cfRule type="cellIs" priority="174" stopIfTrue="1" operator="equal" id="{27B84EF6-1E4A-4793-B1F9-56F054F1B3F6}">
            <xm:f>'PHV-Daten'!#REF!</xm:f>
            <x14:dxf>
              <fill>
                <patternFill>
                  <bgColor indexed="22"/>
                </patternFill>
              </fill>
            </x14:dxf>
          </x14:cfRule>
          <xm:sqref>HH216</xm:sqref>
        </x14:conditionalFormatting>
        <x14:conditionalFormatting xmlns:xm="http://schemas.microsoft.com/office/excel/2006/main">
          <x14:cfRule type="cellIs" priority="173" stopIfTrue="1" operator="equal" id="{C29381A0-60FA-4593-B866-71F64246A078}">
            <xm:f>'PHV-Daten'!#REF!</xm:f>
            <x14:dxf>
              <fill>
                <patternFill>
                  <bgColor indexed="22"/>
                </patternFill>
              </fill>
            </x14:dxf>
          </x14:cfRule>
          <xm:sqref>HH220</xm:sqref>
        </x14:conditionalFormatting>
        <x14:conditionalFormatting xmlns:xm="http://schemas.microsoft.com/office/excel/2006/main">
          <x14:cfRule type="cellIs" priority="172" stopIfTrue="1" operator="equal" id="{A58498A5-8706-446A-8711-4B6FE6ACAA1A}">
            <xm:f>'PHV-Daten'!#REF!</xm:f>
            <x14:dxf>
              <fill>
                <patternFill>
                  <bgColor indexed="22"/>
                </patternFill>
              </fill>
            </x14:dxf>
          </x14:cfRule>
          <xm:sqref>HH224</xm:sqref>
        </x14:conditionalFormatting>
        <x14:conditionalFormatting xmlns:xm="http://schemas.microsoft.com/office/excel/2006/main">
          <x14:cfRule type="cellIs" priority="171" stopIfTrue="1" operator="equal" id="{A6BF8560-73D2-4614-9120-5E8188C3DD50}">
            <xm:f>'PHV-Daten'!#REF!</xm:f>
            <x14:dxf>
              <fill>
                <patternFill>
                  <bgColor indexed="22"/>
                </patternFill>
              </fill>
            </x14:dxf>
          </x14:cfRule>
          <xm:sqref>HH63</xm:sqref>
        </x14:conditionalFormatting>
        <x14:conditionalFormatting xmlns:xm="http://schemas.microsoft.com/office/excel/2006/main">
          <x14:cfRule type="cellIs" priority="170" stopIfTrue="1" operator="equal" id="{9EF3A95F-435D-4B87-8A7B-2565403404AD}">
            <xm:f>'PHV-Daten'!#REF!</xm:f>
            <x14:dxf>
              <fill>
                <patternFill>
                  <bgColor indexed="22"/>
                </patternFill>
              </fill>
            </x14:dxf>
          </x14:cfRule>
          <xm:sqref>HH238</xm:sqref>
        </x14:conditionalFormatting>
        <x14:conditionalFormatting xmlns:xm="http://schemas.microsoft.com/office/excel/2006/main">
          <x14:cfRule type="cellIs" priority="165" stopIfTrue="1" operator="equal" id="{48C9A9F9-E1EF-41DD-8DB5-096C74743931}">
            <xm:f>'PHV-Daten'!#REF!</xm:f>
            <x14:dxf>
              <fill>
                <patternFill>
                  <bgColor indexed="22"/>
                </patternFill>
              </fill>
            </x14:dxf>
          </x14:cfRule>
          <xm:sqref>HH89</xm:sqref>
        </x14:conditionalFormatting>
        <x14:conditionalFormatting xmlns:xm="http://schemas.microsoft.com/office/excel/2006/main">
          <x14:cfRule type="cellIs" priority="169" stopIfTrue="1" operator="equal" id="{252F97F7-7EF1-4895-B404-FF2909518F23}">
            <xm:f>'PHV-Daten'!#REF!</xm:f>
            <x14:dxf>
              <fill>
                <patternFill>
                  <bgColor indexed="22"/>
                </patternFill>
              </fill>
            </x14:dxf>
          </x14:cfRule>
          <xm:sqref>HH91 HH93</xm:sqref>
        </x14:conditionalFormatting>
        <x14:conditionalFormatting xmlns:xm="http://schemas.microsoft.com/office/excel/2006/main">
          <x14:cfRule type="cellIs" priority="166" stopIfTrue="1" operator="equal" id="{705BDA1F-D1BA-47BC-9372-127039E1782C}">
            <xm:f>'PHV-Daten'!#REF!</xm:f>
            <x14:dxf>
              <fill>
                <patternFill>
                  <bgColor indexed="22"/>
                </patternFill>
              </fill>
            </x14:dxf>
          </x14:cfRule>
          <xm:sqref>HH87</xm:sqref>
        </x14:conditionalFormatting>
        <x14:conditionalFormatting xmlns:xm="http://schemas.microsoft.com/office/excel/2006/main">
          <x14:cfRule type="cellIs" priority="168" stopIfTrue="1" operator="equal" id="{D2A6C4BA-CD55-4CAF-9C55-0855551ACB8B}">
            <xm:f>'PHV-Daten'!#REF!</xm:f>
            <x14:dxf>
              <fill>
                <patternFill>
                  <bgColor indexed="22"/>
                </patternFill>
              </fill>
            </x14:dxf>
          </x14:cfRule>
          <xm:sqref>HH81</xm:sqref>
        </x14:conditionalFormatting>
        <x14:conditionalFormatting xmlns:xm="http://schemas.microsoft.com/office/excel/2006/main">
          <x14:cfRule type="cellIs" priority="167" stopIfTrue="1" operator="equal" id="{88139F7B-9906-4778-B9E5-0A80E87DE140}">
            <xm:f>'PHV-Daten'!#REF!</xm:f>
            <x14:dxf>
              <fill>
                <patternFill>
                  <bgColor indexed="22"/>
                </patternFill>
              </fill>
            </x14:dxf>
          </x14:cfRule>
          <xm:sqref>HH83</xm:sqref>
        </x14:conditionalFormatting>
        <x14:conditionalFormatting xmlns:xm="http://schemas.microsoft.com/office/excel/2006/main">
          <x14:cfRule type="cellIs" priority="164" stopIfTrue="1" operator="equal" id="{5AEB761A-9D5D-4E73-97A7-5B21000B3769}">
            <xm:f>'PHV-Daten'!#REF!</xm:f>
            <x14:dxf>
              <fill>
                <patternFill>
                  <bgColor indexed="22"/>
                </patternFill>
              </fill>
            </x14:dxf>
          </x14:cfRule>
          <xm:sqref>HH236</xm:sqref>
        </x14:conditionalFormatting>
        <x14:conditionalFormatting xmlns:xm="http://schemas.microsoft.com/office/excel/2006/main">
          <x14:cfRule type="cellIs" priority="163" stopIfTrue="1" operator="equal" id="{D5CA7F24-BC02-448E-BC4D-08A0FCB69E8F}">
            <xm:f>'PHV-Daten'!#REF!</xm:f>
            <x14:dxf>
              <fill>
                <patternFill>
                  <bgColor indexed="22"/>
                </patternFill>
              </fill>
            </x14:dxf>
          </x14:cfRule>
          <xm:sqref>HH126:HH128</xm:sqref>
        </x14:conditionalFormatting>
        <x14:conditionalFormatting xmlns:xm="http://schemas.microsoft.com/office/excel/2006/main">
          <x14:cfRule type="cellIs" priority="162" stopIfTrue="1" operator="equal" id="{9EAB0032-6AF5-4B63-A032-5518901A5336}">
            <xm:f>'PHV-Daten'!#REF!</xm:f>
            <x14:dxf>
              <fill>
                <patternFill>
                  <bgColor indexed="22"/>
                </patternFill>
              </fill>
            </x14:dxf>
          </x14:cfRule>
          <xm:sqref>HH125</xm:sqref>
        </x14:conditionalFormatting>
        <x14:conditionalFormatting xmlns:xm="http://schemas.microsoft.com/office/excel/2006/main">
          <x14:cfRule type="cellIs" priority="161" stopIfTrue="1" operator="equal" id="{E6A434B8-5CC6-4B79-8ACC-4EC2E30B84CB}">
            <xm:f>'PHV-Daten'!#REF!</xm:f>
            <x14:dxf>
              <fill>
                <patternFill>
                  <bgColor indexed="22"/>
                </patternFill>
              </fill>
            </x14:dxf>
          </x14:cfRule>
          <xm:sqref>HH131</xm:sqref>
        </x14:conditionalFormatting>
        <x14:conditionalFormatting xmlns:xm="http://schemas.microsoft.com/office/excel/2006/main">
          <x14:cfRule type="cellIs" priority="160" stopIfTrue="1" operator="equal" id="{0B13457D-9C92-4CC9-AD22-1C4CFF137CE3}">
            <xm:f>'PHV-Daten'!#REF!</xm:f>
            <x14:dxf>
              <fill>
                <patternFill>
                  <bgColor indexed="22"/>
                </patternFill>
              </fill>
            </x14:dxf>
          </x14:cfRule>
          <xm:sqref>HH17</xm:sqref>
        </x14:conditionalFormatting>
        <x14:conditionalFormatting xmlns:xm="http://schemas.microsoft.com/office/excel/2006/main">
          <x14:cfRule type="cellIs" priority="159" stopIfTrue="1" operator="equal" id="{066CA665-A1EB-48B6-B61F-3C94E79F7678}">
            <xm:f>'PHV-Daten'!#REF!</xm:f>
            <x14:dxf>
              <fill>
                <patternFill>
                  <bgColor indexed="22"/>
                </patternFill>
              </fill>
            </x14:dxf>
          </x14:cfRule>
          <xm:sqref>HH20</xm:sqref>
        </x14:conditionalFormatting>
        <x14:conditionalFormatting xmlns:xm="http://schemas.microsoft.com/office/excel/2006/main">
          <x14:cfRule type="cellIs" priority="158" stopIfTrue="1" operator="equal" id="{011D6C50-BC2B-44A1-8C84-5B75DAEA0260}">
            <xm:f>'PHV-Daten'!#REF!</xm:f>
            <x14:dxf>
              <fill>
                <patternFill>
                  <bgColor indexed="22"/>
                </patternFill>
              </fill>
            </x14:dxf>
          </x14:cfRule>
          <xm:sqref>HH26</xm:sqref>
        </x14:conditionalFormatting>
        <x14:conditionalFormatting xmlns:xm="http://schemas.microsoft.com/office/excel/2006/main">
          <x14:cfRule type="cellIs" priority="157" stopIfTrue="1" operator="equal" id="{C3F3C574-DDFC-43DD-9BE8-4E28D1D001CF}">
            <xm:f>'PHV-Daten'!#REF!</xm:f>
            <x14:dxf>
              <fill>
                <patternFill>
                  <bgColor indexed="22"/>
                </patternFill>
              </fill>
            </x14:dxf>
          </x14:cfRule>
          <xm:sqref>HH28</xm:sqref>
        </x14:conditionalFormatting>
        <x14:conditionalFormatting xmlns:xm="http://schemas.microsoft.com/office/excel/2006/main">
          <x14:cfRule type="cellIs" priority="155" stopIfTrue="1" operator="equal" id="{8CFE6E0E-5F89-44C2-8E72-43197EFA007F}">
            <xm:f>'PHV-Daten'!#REF!</xm:f>
            <x14:dxf>
              <fill>
                <patternFill>
                  <bgColor indexed="22"/>
                </patternFill>
              </fill>
            </x14:dxf>
          </x14:cfRule>
          <xm:sqref>HH164</xm:sqref>
        </x14:conditionalFormatting>
        <x14:conditionalFormatting xmlns:xm="http://schemas.microsoft.com/office/excel/2006/main">
          <x14:cfRule type="cellIs" priority="156" stopIfTrue="1" operator="equal" id="{C0BB2058-0B3F-4E65-A4B1-0B18E23EC42C}">
            <xm:f>'PHV-Daten'!#REF!</xm:f>
            <x14:dxf>
              <fill>
                <patternFill>
                  <bgColor indexed="22"/>
                </patternFill>
              </fill>
            </x14:dxf>
          </x14:cfRule>
          <xm:sqref>HH113</xm:sqref>
        </x14:conditionalFormatting>
        <x14:conditionalFormatting xmlns:xm="http://schemas.microsoft.com/office/excel/2006/main">
          <x14:cfRule type="cellIs" priority="154" stopIfTrue="1" operator="equal" id="{7FDB2B74-F547-42B5-B2BD-143952F25B0E}">
            <xm:f>'PHV-Daten'!#REF!</xm:f>
            <x14:dxf>
              <fill>
                <patternFill>
                  <bgColor indexed="22"/>
                </patternFill>
              </fill>
            </x14:dxf>
          </x14:cfRule>
          <xm:sqref>HH124</xm:sqref>
        </x14:conditionalFormatting>
        <x14:conditionalFormatting xmlns:xm="http://schemas.microsoft.com/office/excel/2006/main">
          <x14:cfRule type="cellIs" priority="153" stopIfTrue="1" operator="equal" id="{7AA6653F-A298-40FB-B88F-A80072410665}">
            <xm:f>'PHV-Daten'!#REF!</xm:f>
            <x14:dxf>
              <fill>
                <patternFill>
                  <bgColor indexed="22"/>
                </patternFill>
              </fill>
            </x14:dxf>
          </x14:cfRule>
          <xm:sqref>HG124</xm:sqref>
        </x14:conditionalFormatting>
        <x14:conditionalFormatting xmlns:xm="http://schemas.microsoft.com/office/excel/2006/main">
          <x14:cfRule type="cellIs" priority="152" stopIfTrue="1" operator="equal" id="{C3DDEE7A-00DB-4906-9198-E3D68D0073A8}">
            <xm:f>'PHV-Daten'!#REF!</xm:f>
            <x14:dxf>
              <fill>
                <patternFill>
                  <bgColor indexed="22"/>
                </patternFill>
              </fill>
            </x14:dxf>
          </x14:cfRule>
          <xm:sqref>HG214</xm:sqref>
        </x14:conditionalFormatting>
        <x14:conditionalFormatting xmlns:xm="http://schemas.microsoft.com/office/excel/2006/main">
          <x14:cfRule type="cellIs" priority="151" stopIfTrue="1" operator="equal" id="{3A34AE6F-1ABD-46EE-A728-E225089C9722}">
            <xm:f>'PHV-Daten'!#REF!</xm:f>
            <x14:dxf>
              <fill>
                <patternFill>
                  <bgColor indexed="22"/>
                </patternFill>
              </fill>
            </x14:dxf>
          </x14:cfRule>
          <xm:sqref>HH212</xm:sqref>
        </x14:conditionalFormatting>
        <x14:conditionalFormatting xmlns:xm="http://schemas.microsoft.com/office/excel/2006/main">
          <x14:cfRule type="cellIs" priority="150" stopIfTrue="1" operator="equal" id="{12E8C5DF-5EB3-4FAF-A706-F5E4E65AAE51}">
            <xm:f>'PHV-Daten'!#REF!</xm:f>
            <x14:dxf>
              <fill>
                <patternFill>
                  <bgColor indexed="22"/>
                </patternFill>
              </fill>
            </x14:dxf>
          </x14:cfRule>
          <xm:sqref>AR184</xm:sqref>
        </x14:conditionalFormatting>
        <x14:conditionalFormatting xmlns:xm="http://schemas.microsoft.com/office/excel/2006/main">
          <x14:cfRule type="cellIs" priority="149" stopIfTrue="1" operator="equal" id="{DF6966EE-4871-4577-A098-587852ACEC5F}">
            <xm:f>'PHV-Daten'!#REF!</xm:f>
            <x14:dxf>
              <fill>
                <patternFill>
                  <bgColor indexed="22"/>
                </patternFill>
              </fill>
            </x14:dxf>
          </x14:cfRule>
          <xm:sqref>EL178 EL2:EL4 EL202 EL245</xm:sqref>
        </x14:conditionalFormatting>
        <x14:conditionalFormatting xmlns:xm="http://schemas.microsoft.com/office/excel/2006/main">
          <x14:cfRule type="cellIs" priority="148" stopIfTrue="1" operator="equal" id="{4B5FB686-3845-4BE8-B71C-DBFD977F4171}">
            <xm:f>'PHV-Daten'!#REF!</xm:f>
            <x14:dxf>
              <fill>
                <patternFill>
                  <bgColor indexed="22"/>
                </patternFill>
              </fill>
            </x14:dxf>
          </x14:cfRule>
          <xm:sqref>EL27 EL231 EL86 EL89</xm:sqref>
        </x14:conditionalFormatting>
        <x14:conditionalFormatting xmlns:xm="http://schemas.microsoft.com/office/excel/2006/main">
          <x14:cfRule type="cellIs" priority="147" stopIfTrue="1" operator="equal" id="{357DAC28-E7E2-4534-B4C4-36B56AF16D13}">
            <xm:f>'PHV-Daten'!#REF!</xm:f>
            <x14:dxf>
              <fill>
                <patternFill>
                  <bgColor indexed="22"/>
                </patternFill>
              </fill>
            </x14:dxf>
          </x14:cfRule>
          <xm:sqref>EL110</xm:sqref>
        </x14:conditionalFormatting>
        <x14:conditionalFormatting xmlns:xm="http://schemas.microsoft.com/office/excel/2006/main">
          <x14:cfRule type="cellIs" priority="146" stopIfTrue="1" operator="equal" id="{B9DF78FE-DE7A-4774-AA07-0DC354E9AD9F}">
            <xm:f>'PHV-Daten'!#REF!</xm:f>
            <x14:dxf>
              <fill>
                <patternFill>
                  <bgColor indexed="22"/>
                </patternFill>
              </fill>
            </x14:dxf>
          </x14:cfRule>
          <xm:sqref>EL241</xm:sqref>
        </x14:conditionalFormatting>
        <x14:conditionalFormatting xmlns:xm="http://schemas.microsoft.com/office/excel/2006/main">
          <x14:cfRule type="cellIs" priority="145" stopIfTrue="1" operator="equal" id="{EBD3F8D8-1F62-4E26-9B7C-7E19FF252945}">
            <xm:f>'PHV-Daten'!#REF!</xm:f>
            <x14:dxf>
              <fill>
                <patternFill>
                  <bgColor indexed="22"/>
                </patternFill>
              </fill>
            </x14:dxf>
          </x14:cfRule>
          <xm:sqref>EL112</xm:sqref>
        </x14:conditionalFormatting>
        <x14:conditionalFormatting xmlns:xm="http://schemas.microsoft.com/office/excel/2006/main">
          <x14:cfRule type="cellIs" priority="144" stopIfTrue="1" operator="equal" id="{682D036D-250C-41AE-87B2-469D48BAE755}">
            <xm:f>'PHV-Daten'!#REF!</xm:f>
            <x14:dxf>
              <fill>
                <patternFill>
                  <bgColor indexed="22"/>
                </patternFill>
              </fill>
            </x14:dxf>
          </x14:cfRule>
          <xm:sqref>EM245 EM202 EM2:EM4</xm:sqref>
        </x14:conditionalFormatting>
        <x14:conditionalFormatting xmlns:xm="http://schemas.microsoft.com/office/excel/2006/main">
          <x14:cfRule type="cellIs" priority="143" stopIfTrue="1" operator="equal" id="{C57B91FC-4901-4061-A566-BEBD6ACDD0B4}">
            <xm:f>'PHV-Daten'!#REF!</xm:f>
            <x14:dxf>
              <fill>
                <patternFill>
                  <bgColor indexed="22"/>
                </patternFill>
              </fill>
            </x14:dxf>
          </x14:cfRule>
          <xm:sqref>EM89 EM86 EM231 EM27</xm:sqref>
        </x14:conditionalFormatting>
        <x14:conditionalFormatting xmlns:xm="http://schemas.microsoft.com/office/excel/2006/main">
          <x14:cfRule type="cellIs" priority="142" stopIfTrue="1" operator="equal" id="{A2A152C4-3204-4464-A387-0301EB6986BA}">
            <xm:f>'PHV-Daten'!#REF!</xm:f>
            <x14:dxf>
              <fill>
                <patternFill>
                  <bgColor indexed="22"/>
                </patternFill>
              </fill>
            </x14:dxf>
          </x14:cfRule>
          <xm:sqref>EM178</xm:sqref>
        </x14:conditionalFormatting>
        <x14:conditionalFormatting xmlns:xm="http://schemas.microsoft.com/office/excel/2006/main">
          <x14:cfRule type="cellIs" priority="141" stopIfTrue="1" operator="equal" id="{38470B9C-285B-4137-85CC-C26C0039EC29}">
            <xm:f>'PHV-Daten'!#REF!</xm:f>
            <x14:dxf>
              <fill>
                <patternFill>
                  <bgColor indexed="22"/>
                </patternFill>
              </fill>
            </x14:dxf>
          </x14:cfRule>
          <xm:sqref>EM110</xm:sqref>
        </x14:conditionalFormatting>
        <x14:conditionalFormatting xmlns:xm="http://schemas.microsoft.com/office/excel/2006/main">
          <x14:cfRule type="cellIs" priority="140" stopIfTrue="1" operator="equal" id="{A7C51814-18EA-42D0-AA93-A4FF37BEEF97}">
            <xm:f>'PHV-Daten'!#REF!</xm:f>
            <x14:dxf>
              <fill>
                <patternFill>
                  <bgColor indexed="22"/>
                </patternFill>
              </fill>
            </x14:dxf>
          </x14:cfRule>
          <xm:sqref>EM112</xm:sqref>
        </x14:conditionalFormatting>
        <x14:conditionalFormatting xmlns:xm="http://schemas.microsoft.com/office/excel/2006/main">
          <x14:cfRule type="cellIs" priority="139" stopIfTrue="1" operator="equal" id="{F0C6F9E9-FE95-4D9C-8CE4-705DA9458D1E}">
            <xm:f>'PHV-Daten'!#REF!</xm:f>
            <x14:dxf>
              <fill>
                <patternFill>
                  <bgColor indexed="22"/>
                </patternFill>
              </fill>
            </x14:dxf>
          </x14:cfRule>
          <xm:sqref>EM241</xm:sqref>
        </x14:conditionalFormatting>
        <x14:conditionalFormatting xmlns:xm="http://schemas.microsoft.com/office/excel/2006/main">
          <x14:cfRule type="cellIs" priority="138" stopIfTrue="1" operator="equal" id="{2B700C04-29A7-4DC5-82F8-37F03F620208}">
            <xm:f>'PHV-Daten'!#REF!</xm:f>
            <x14:dxf>
              <fill>
                <patternFill>
                  <bgColor indexed="22"/>
                </patternFill>
              </fill>
            </x14:dxf>
          </x14:cfRule>
          <xm:sqref>EN2:EN4 EN231 EN202 EN27 EN178:EN179</xm:sqref>
        </x14:conditionalFormatting>
        <x14:conditionalFormatting xmlns:xm="http://schemas.microsoft.com/office/excel/2006/main">
          <x14:cfRule type="cellIs" priority="137" stopIfTrue="1" operator="equal" id="{C612B3AB-7D94-4006-803F-172B352CF35C}">
            <xm:f>'PHV-Daten'!#REF!</xm:f>
            <x14:dxf>
              <fill>
                <patternFill>
                  <bgColor indexed="22"/>
                </patternFill>
              </fill>
            </x14:dxf>
          </x14:cfRule>
          <xm:sqref>EN89 EN86</xm:sqref>
        </x14:conditionalFormatting>
        <x14:conditionalFormatting xmlns:xm="http://schemas.microsoft.com/office/excel/2006/main">
          <x14:cfRule type="cellIs" priority="136" stopIfTrue="1" operator="equal" id="{3E952B95-2A08-42CC-BA8A-06F4EA1285AC}">
            <xm:f>'PHV-Daten'!#REF!</xm:f>
            <x14:dxf>
              <fill>
                <patternFill>
                  <bgColor indexed="22"/>
                </patternFill>
              </fill>
            </x14:dxf>
          </x14:cfRule>
          <xm:sqref>EN110</xm:sqref>
        </x14:conditionalFormatting>
        <x14:conditionalFormatting xmlns:xm="http://schemas.microsoft.com/office/excel/2006/main">
          <x14:cfRule type="cellIs" priority="135" stopIfTrue="1" operator="equal" id="{54CBA460-26E3-476F-93ED-59EF84545030}">
            <xm:f>'PHV-Daten'!#REF!</xm:f>
            <x14:dxf>
              <fill>
                <patternFill>
                  <bgColor indexed="22"/>
                </patternFill>
              </fill>
            </x14:dxf>
          </x14:cfRule>
          <xm:sqref>EN112</xm:sqref>
        </x14:conditionalFormatting>
        <x14:conditionalFormatting xmlns:xm="http://schemas.microsoft.com/office/excel/2006/main">
          <x14:cfRule type="cellIs" priority="134" stopIfTrue="1" operator="equal" id="{205A7841-4E05-47F0-A9E4-5C278E784117}">
            <xm:f>'PHV-Daten'!#REF!</xm:f>
            <x14:dxf>
              <fill>
                <patternFill>
                  <bgColor indexed="22"/>
                </patternFill>
              </fill>
            </x14:dxf>
          </x14:cfRule>
          <xm:sqref>EN245</xm:sqref>
        </x14:conditionalFormatting>
        <x14:conditionalFormatting xmlns:xm="http://schemas.microsoft.com/office/excel/2006/main">
          <x14:cfRule type="cellIs" priority="133" stopIfTrue="1" operator="equal" id="{6BA9803E-173F-48FA-8F9E-3BFD338E5B61}">
            <xm:f>'PHV-Daten'!#REF!</xm:f>
            <x14:dxf>
              <fill>
                <patternFill>
                  <bgColor indexed="22"/>
                </patternFill>
              </fill>
            </x14:dxf>
          </x14:cfRule>
          <xm:sqref>EN241</xm:sqref>
        </x14:conditionalFormatting>
        <x14:conditionalFormatting xmlns:xm="http://schemas.microsoft.com/office/excel/2006/main">
          <x14:cfRule type="cellIs" priority="132" stopIfTrue="1" operator="equal" id="{E75EAAC7-1A43-4E0E-8514-6F9F82FF8175}">
            <xm:f>'PHV-Daten'!#REF!</xm:f>
            <x14:dxf>
              <fill>
                <patternFill>
                  <bgColor indexed="22"/>
                </patternFill>
              </fill>
            </x14:dxf>
          </x14:cfRule>
          <xm:sqref>EO202 EO2:EO4 EO241</xm:sqref>
        </x14:conditionalFormatting>
        <x14:conditionalFormatting xmlns:xm="http://schemas.microsoft.com/office/excel/2006/main">
          <x14:cfRule type="cellIs" priority="131" stopIfTrue="1" operator="equal" id="{0A5DE8DF-E114-4AA1-A805-1FB9BEBB2A1C}">
            <xm:f>'PHV-Daten'!#REF!</xm:f>
            <x14:dxf>
              <fill>
                <patternFill>
                  <bgColor indexed="22"/>
                </patternFill>
              </fill>
            </x14:dxf>
          </x14:cfRule>
          <xm:sqref>EO27</xm:sqref>
        </x14:conditionalFormatting>
        <x14:conditionalFormatting xmlns:xm="http://schemas.microsoft.com/office/excel/2006/main">
          <x14:cfRule type="cellIs" priority="129" stopIfTrue="1" operator="equal" id="{F749E061-11CD-43C5-B11F-3E4C0B23CC22}">
            <xm:f>'PHV-Daten'!#REF!</xm:f>
            <x14:dxf>
              <fill>
                <patternFill>
                  <bgColor indexed="22"/>
                </patternFill>
              </fill>
            </x14:dxf>
          </x14:cfRule>
          <xm:sqref>EO231</xm:sqref>
        </x14:conditionalFormatting>
        <x14:conditionalFormatting xmlns:xm="http://schemas.microsoft.com/office/excel/2006/main">
          <x14:cfRule type="cellIs" priority="130" stopIfTrue="1" operator="equal" id="{BD42AA32-8E68-4F36-B01F-45A9A89AE022}">
            <xm:f>'PHV-Daten'!#REF!</xm:f>
            <x14:dxf>
              <fill>
                <patternFill>
                  <bgColor indexed="22"/>
                </patternFill>
              </fill>
            </x14:dxf>
          </x14:cfRule>
          <xm:sqref>EO178</xm:sqref>
        </x14:conditionalFormatting>
        <x14:conditionalFormatting xmlns:xm="http://schemas.microsoft.com/office/excel/2006/main">
          <x14:cfRule type="cellIs" priority="128" stopIfTrue="1" operator="equal" id="{A25570B0-7CE6-4ADD-9885-B23DC2C9B4A0}">
            <xm:f>'PHV-Daten'!#REF!</xm:f>
            <x14:dxf>
              <fill>
                <patternFill>
                  <bgColor indexed="22"/>
                </patternFill>
              </fill>
            </x14:dxf>
          </x14:cfRule>
          <xm:sqref>EO110</xm:sqref>
        </x14:conditionalFormatting>
        <x14:conditionalFormatting xmlns:xm="http://schemas.microsoft.com/office/excel/2006/main">
          <x14:cfRule type="cellIs" priority="127" stopIfTrue="1" operator="equal" id="{DD620C86-68BB-4BC8-9329-906C8ED8DAE1}">
            <xm:f>'PHV-Daten'!#REF!</xm:f>
            <x14:dxf>
              <fill>
                <patternFill>
                  <bgColor indexed="22"/>
                </patternFill>
              </fill>
            </x14:dxf>
          </x14:cfRule>
          <xm:sqref>EO86</xm:sqref>
        </x14:conditionalFormatting>
        <x14:conditionalFormatting xmlns:xm="http://schemas.microsoft.com/office/excel/2006/main">
          <x14:cfRule type="cellIs" priority="126" stopIfTrue="1" operator="equal" id="{80F89DD6-B56D-4015-9AF2-4EBC8A4BEE62}">
            <xm:f>'PHV-Daten'!#REF!</xm:f>
            <x14:dxf>
              <fill>
                <patternFill>
                  <bgColor indexed="22"/>
                </patternFill>
              </fill>
            </x14:dxf>
          </x14:cfRule>
          <xm:sqref>EO89</xm:sqref>
        </x14:conditionalFormatting>
        <x14:conditionalFormatting xmlns:xm="http://schemas.microsoft.com/office/excel/2006/main">
          <x14:cfRule type="cellIs" priority="125" stopIfTrue="1" operator="equal" id="{54DBAFD4-D260-4FE0-8E5C-E7AEF0DE8DF3}">
            <xm:f>'PHV-Daten'!#REF!</xm:f>
            <x14:dxf>
              <fill>
                <patternFill>
                  <bgColor indexed="22"/>
                </patternFill>
              </fill>
            </x14:dxf>
          </x14:cfRule>
          <xm:sqref>EO112</xm:sqref>
        </x14:conditionalFormatting>
        <x14:conditionalFormatting xmlns:xm="http://schemas.microsoft.com/office/excel/2006/main">
          <x14:cfRule type="cellIs" priority="124" stopIfTrue="1" operator="equal" id="{14E68B23-11B3-4951-BFFB-98DD703D7095}">
            <xm:f>'PHV-Daten'!#REF!</xm:f>
            <x14:dxf>
              <fill>
                <patternFill>
                  <bgColor indexed="22"/>
                </patternFill>
              </fill>
            </x14:dxf>
          </x14:cfRule>
          <xm:sqref>EO245</xm:sqref>
        </x14:conditionalFormatting>
        <x14:conditionalFormatting xmlns:xm="http://schemas.microsoft.com/office/excel/2006/main">
          <x14:cfRule type="cellIs" priority="123" stopIfTrue="1" operator="equal" id="{F36F8637-ACBE-4F1A-8744-78CEA4D54C55}">
            <xm:f>'PHV-Daten'!#REF!</xm:f>
            <x14:dxf>
              <fill>
                <patternFill>
                  <bgColor indexed="22"/>
                </patternFill>
              </fill>
            </x14:dxf>
          </x14:cfRule>
          <xm:sqref>FQ23:FQ24 FQ4 FQ21 FQ180:FQ185</xm:sqref>
        </x14:conditionalFormatting>
        <x14:conditionalFormatting xmlns:xm="http://schemas.microsoft.com/office/excel/2006/main">
          <x14:cfRule type="cellIs" priority="122" stopIfTrue="1" operator="equal" id="{22A8A516-EF7D-48FD-A45D-671720E11747}">
            <xm:f>'PHV-Daten'!#REF!</xm:f>
            <x14:dxf>
              <fill>
                <patternFill>
                  <bgColor indexed="22"/>
                </patternFill>
              </fill>
            </x14:dxf>
          </x14:cfRule>
          <xm:sqref>FR180:FR185</xm:sqref>
        </x14:conditionalFormatting>
        <x14:conditionalFormatting xmlns:xm="http://schemas.microsoft.com/office/excel/2006/main">
          <x14:cfRule type="cellIs" priority="121" stopIfTrue="1" operator="equal" id="{D216C16D-3D21-401D-B141-961C6F118982}">
            <xm:f>'PHV-Daten'!#REF!</xm:f>
            <x14:dxf>
              <fill>
                <patternFill>
                  <bgColor indexed="22"/>
                </patternFill>
              </fill>
            </x14:dxf>
          </x14:cfRule>
          <xm:sqref>FQ84</xm:sqref>
        </x14:conditionalFormatting>
        <x14:conditionalFormatting xmlns:xm="http://schemas.microsoft.com/office/excel/2006/main">
          <x14:cfRule type="cellIs" priority="120" stopIfTrue="1" operator="equal" id="{1B72ECC2-AF13-47A6-BAFB-0AEB7AADCD11}">
            <xm:f>'PHV-Daten'!#REF!</xm:f>
            <x14:dxf>
              <fill>
                <patternFill>
                  <bgColor indexed="22"/>
                </patternFill>
              </fill>
            </x14:dxf>
          </x14:cfRule>
          <xm:sqref>FR4</xm:sqref>
        </x14:conditionalFormatting>
        <x14:conditionalFormatting xmlns:xm="http://schemas.microsoft.com/office/excel/2006/main">
          <x14:cfRule type="cellIs" priority="119" stopIfTrue="1" operator="equal" id="{DF6539C2-89BE-449F-8BBB-DD0638D133A5}">
            <xm:f>'PHV-Daten'!#REF!</xm:f>
            <x14:dxf>
              <fill>
                <patternFill>
                  <bgColor indexed="22"/>
                </patternFill>
              </fill>
            </x14:dxf>
          </x14:cfRule>
          <xm:sqref>FQ13</xm:sqref>
        </x14:conditionalFormatting>
        <x14:conditionalFormatting xmlns:xm="http://schemas.microsoft.com/office/excel/2006/main">
          <x14:cfRule type="cellIs" priority="118" stopIfTrue="1" operator="equal" id="{3702C2C5-8400-494D-9E40-DA4F5DD3AC21}">
            <xm:f>'PHV-Daten'!#REF!</xm:f>
            <x14:dxf>
              <fill>
                <patternFill>
                  <bgColor indexed="22"/>
                </patternFill>
              </fill>
            </x14:dxf>
          </x14:cfRule>
          <xm:sqref>FR13</xm:sqref>
        </x14:conditionalFormatting>
        <x14:conditionalFormatting xmlns:xm="http://schemas.microsoft.com/office/excel/2006/main">
          <x14:cfRule type="cellIs" priority="117" stopIfTrue="1" operator="equal" id="{5D3B7DB4-7D87-4764-82E6-8572B2C3198F}">
            <xm:f>'PHV-Daten'!#REF!</xm:f>
            <x14:dxf>
              <fill>
                <patternFill>
                  <bgColor indexed="22"/>
                </patternFill>
              </fill>
            </x14:dxf>
          </x14:cfRule>
          <xm:sqref>FR21</xm:sqref>
        </x14:conditionalFormatting>
        <x14:conditionalFormatting xmlns:xm="http://schemas.microsoft.com/office/excel/2006/main">
          <x14:cfRule type="cellIs" priority="116" stopIfTrue="1" operator="equal" id="{8D1437D5-2C8A-494F-B991-29B7BE48E02C}">
            <xm:f>'PHV-Daten'!#REF!</xm:f>
            <x14:dxf>
              <fill>
                <patternFill>
                  <bgColor indexed="22"/>
                </patternFill>
              </fill>
            </x14:dxf>
          </x14:cfRule>
          <xm:sqref>FR76</xm:sqref>
        </x14:conditionalFormatting>
        <x14:conditionalFormatting xmlns:xm="http://schemas.microsoft.com/office/excel/2006/main">
          <x14:cfRule type="cellIs" priority="115" stopIfTrue="1" operator="equal" id="{9135DF66-A95D-4183-BEA0-10F1BA27FD34}">
            <xm:f>'PHV-Daten'!#REF!</xm:f>
            <x14:dxf>
              <fill>
                <patternFill>
                  <bgColor indexed="22"/>
                </patternFill>
              </fill>
            </x14:dxf>
          </x14:cfRule>
          <xm:sqref>FR84</xm:sqref>
        </x14:conditionalFormatting>
        <x14:conditionalFormatting xmlns:xm="http://schemas.microsoft.com/office/excel/2006/main">
          <x14:cfRule type="cellIs" priority="114" stopIfTrue="1" operator="equal" id="{87793F39-1273-4043-8826-6CF4F23DE930}">
            <xm:f>'PHV-Daten'!#REF!</xm:f>
            <x14:dxf>
              <fill>
                <patternFill>
                  <bgColor indexed="22"/>
                </patternFill>
              </fill>
            </x14:dxf>
          </x14:cfRule>
          <xm:sqref>FR118</xm:sqref>
        </x14:conditionalFormatting>
        <x14:conditionalFormatting xmlns:xm="http://schemas.microsoft.com/office/excel/2006/main">
          <x14:cfRule type="cellIs" priority="113" stopIfTrue="1" operator="equal" id="{82C26DFD-3851-414B-8DA7-F5BA4802C115}">
            <xm:f>'PHV-Daten'!#REF!</xm:f>
            <x14:dxf>
              <fill>
                <patternFill>
                  <bgColor indexed="22"/>
                </patternFill>
              </fill>
            </x14:dxf>
          </x14:cfRule>
          <xm:sqref>FQ118</xm:sqref>
        </x14:conditionalFormatting>
        <x14:conditionalFormatting xmlns:xm="http://schemas.microsoft.com/office/excel/2006/main">
          <x14:cfRule type="cellIs" priority="112" stopIfTrue="1" operator="equal" id="{EF0AC0D0-25A2-4ECE-8144-725E54ADF8CD}">
            <xm:f>'PHV-Daten'!#REF!</xm:f>
            <x14:dxf>
              <fill>
                <patternFill>
                  <bgColor indexed="22"/>
                </patternFill>
              </fill>
            </x14:dxf>
          </x14:cfRule>
          <xm:sqref>EP4 EP104 EP106:EP109 EP116 EP179</xm:sqref>
        </x14:conditionalFormatting>
        <x14:conditionalFormatting xmlns:xm="http://schemas.microsoft.com/office/excel/2006/main">
          <x14:cfRule type="cellIs" priority="111" stopIfTrue="1" operator="equal" id="{9BBBE87A-4A55-44EC-847C-80D285DA4229}">
            <xm:f>'PHV-Daten'!#REF!</xm:f>
            <x14:dxf>
              <fill>
                <patternFill>
                  <bgColor indexed="22"/>
                </patternFill>
              </fill>
            </x14:dxf>
          </x14:cfRule>
          <xm:sqref>EP76:EP79</xm:sqref>
        </x14:conditionalFormatting>
        <x14:conditionalFormatting xmlns:xm="http://schemas.microsoft.com/office/excel/2006/main">
          <x14:cfRule type="cellIs" priority="110" stopIfTrue="1" operator="equal" id="{52E26143-AAC8-4ECF-B725-B18DD1508D1A}">
            <xm:f>'PHV-Daten'!#REF!</xm:f>
            <x14:dxf>
              <fill>
                <patternFill>
                  <bgColor indexed="22"/>
                </patternFill>
              </fill>
            </x14:dxf>
          </x14:cfRule>
          <xm:sqref>EP80:EP81</xm:sqref>
        </x14:conditionalFormatting>
        <x14:conditionalFormatting xmlns:xm="http://schemas.microsoft.com/office/excel/2006/main">
          <x14:cfRule type="cellIs" priority="106" stopIfTrue="1" operator="equal" id="{0AE475F7-8C26-485B-B1F1-4232E4FC77EC}">
            <xm:f>'PHV-Daten'!#REF!</xm:f>
            <x14:dxf>
              <fill>
                <patternFill>
                  <bgColor indexed="22"/>
                </patternFill>
              </fill>
            </x14:dxf>
          </x14:cfRule>
          <xm:sqref>EP118</xm:sqref>
        </x14:conditionalFormatting>
        <x14:conditionalFormatting xmlns:xm="http://schemas.microsoft.com/office/excel/2006/main">
          <x14:cfRule type="cellIs" priority="105" stopIfTrue="1" operator="equal" id="{4F46D36C-6847-46E8-9074-E3EBCCD0F17C}">
            <xm:f>'PHV-Daten'!#REF!</xm:f>
            <x14:dxf>
              <fill>
                <patternFill>
                  <bgColor indexed="22"/>
                </patternFill>
              </fill>
            </x14:dxf>
          </x14:cfRule>
          <xm:sqref>EP166</xm:sqref>
        </x14:conditionalFormatting>
        <x14:conditionalFormatting xmlns:xm="http://schemas.microsoft.com/office/excel/2006/main">
          <x14:cfRule type="cellIs" priority="104" stopIfTrue="1" operator="equal" id="{184CFCD6-CEEA-4FE6-96E3-1566BE2CEE1C}">
            <xm:f>'PHV-Daten'!#REF!</xm:f>
            <x14:dxf>
              <fill>
                <patternFill>
                  <bgColor indexed="22"/>
                </patternFill>
              </fill>
            </x14:dxf>
          </x14:cfRule>
          <xm:sqref>EP181</xm:sqref>
        </x14:conditionalFormatting>
        <x14:conditionalFormatting xmlns:xm="http://schemas.microsoft.com/office/excel/2006/main">
          <x14:cfRule type="cellIs" priority="103" stopIfTrue="1" operator="equal" id="{8803A4CE-1BAE-46AD-BB52-59A5F2C3F1EB}">
            <xm:f>'PHV-Daten'!#REF!</xm:f>
            <x14:dxf>
              <fill>
                <patternFill>
                  <bgColor indexed="22"/>
                </patternFill>
              </fill>
            </x14:dxf>
          </x14:cfRule>
          <xm:sqref>EP183</xm:sqref>
        </x14:conditionalFormatting>
        <x14:conditionalFormatting xmlns:xm="http://schemas.microsoft.com/office/excel/2006/main">
          <x14:cfRule type="cellIs" priority="102" stopIfTrue="1" operator="equal" id="{3166D3F7-2E54-4C4D-A8D8-B0FA49CE67E3}">
            <xm:f>'PHV-Daten'!#REF!</xm:f>
            <x14:dxf>
              <fill>
                <patternFill>
                  <bgColor indexed="22"/>
                </patternFill>
              </fill>
            </x14:dxf>
          </x14:cfRule>
          <xm:sqref>EP185</xm:sqref>
        </x14:conditionalFormatting>
        <x14:conditionalFormatting xmlns:xm="http://schemas.microsoft.com/office/excel/2006/main">
          <x14:cfRule type="cellIs" priority="101" stopIfTrue="1" operator="equal" id="{92095F06-66A4-49A2-8474-515FDF3B49BC}">
            <xm:f>'PHV-Daten'!#REF!</xm:f>
            <x14:dxf>
              <fill>
                <patternFill>
                  <bgColor indexed="22"/>
                </patternFill>
              </fill>
            </x14:dxf>
          </x14:cfRule>
          <xm:sqref>EP120</xm:sqref>
        </x14:conditionalFormatting>
        <x14:conditionalFormatting xmlns:xm="http://schemas.microsoft.com/office/excel/2006/main">
          <x14:cfRule type="cellIs" priority="100" stopIfTrue="1" operator="equal" id="{EEEA2040-AF7A-4C76-AEEC-5F27A0405D5C}">
            <xm:f>'PHV-Daten'!#REF!</xm:f>
            <x14:dxf>
              <fill>
                <patternFill>
                  <bgColor indexed="22"/>
                </patternFill>
              </fill>
            </x14:dxf>
          </x14:cfRule>
          <xm:sqref>ER4</xm:sqref>
        </x14:conditionalFormatting>
        <x14:conditionalFormatting xmlns:xm="http://schemas.microsoft.com/office/excel/2006/main">
          <x14:cfRule type="cellIs" priority="96" stopIfTrue="1" operator="equal" id="{E01DB223-29E1-49A5-839C-AE9A2797E004}">
            <xm:f>'PHV-Daten'!#REF!</xm:f>
            <x14:dxf>
              <fill>
                <patternFill>
                  <bgColor indexed="22"/>
                </patternFill>
              </fill>
            </x14:dxf>
          </x14:cfRule>
          <xm:sqref>ER118</xm:sqref>
        </x14:conditionalFormatting>
        <x14:conditionalFormatting xmlns:xm="http://schemas.microsoft.com/office/excel/2006/main">
          <x14:cfRule type="cellIs" priority="95" stopIfTrue="1" operator="equal" id="{BF80DDCD-CEA5-4372-91D5-E59672022483}">
            <xm:f>'PHV-Daten'!#REF!</xm:f>
            <x14:dxf>
              <fill>
                <patternFill>
                  <bgColor indexed="22"/>
                </patternFill>
              </fill>
            </x14:dxf>
          </x14:cfRule>
          <xm:sqref>ER116</xm:sqref>
        </x14:conditionalFormatting>
        <x14:conditionalFormatting xmlns:xm="http://schemas.microsoft.com/office/excel/2006/main">
          <x14:cfRule type="cellIs" priority="94" stopIfTrue="1" operator="equal" id="{CAE365EB-6F00-4BE0-9383-0A0C066C6E8F}">
            <xm:f>'PHV-Daten'!#REF!</xm:f>
            <x14:dxf>
              <fill>
                <patternFill>
                  <bgColor indexed="22"/>
                </patternFill>
              </fill>
            </x14:dxf>
          </x14:cfRule>
          <xm:sqref>ER166</xm:sqref>
        </x14:conditionalFormatting>
        <x14:conditionalFormatting xmlns:xm="http://schemas.microsoft.com/office/excel/2006/main">
          <x14:cfRule type="cellIs" priority="93" stopIfTrue="1" operator="equal" id="{4FDC65A6-954F-4DE6-895C-79B859931DFC}">
            <xm:f>'PHV-Daten'!#REF!</xm:f>
            <x14:dxf>
              <fill>
                <patternFill>
                  <bgColor indexed="22"/>
                </patternFill>
              </fill>
            </x14:dxf>
          </x14:cfRule>
          <xm:sqref>ER179</xm:sqref>
        </x14:conditionalFormatting>
        <x14:conditionalFormatting xmlns:xm="http://schemas.microsoft.com/office/excel/2006/main">
          <x14:cfRule type="cellIs" priority="92" stopIfTrue="1" operator="equal" id="{41364CDF-86AA-4736-BC3C-88F7E0FF95CB}">
            <xm:f>'PHV-Daten'!#REF!</xm:f>
            <x14:dxf>
              <fill>
                <patternFill>
                  <bgColor indexed="22"/>
                </patternFill>
              </fill>
            </x14:dxf>
          </x14:cfRule>
          <xm:sqref>ER181</xm:sqref>
        </x14:conditionalFormatting>
        <x14:conditionalFormatting xmlns:xm="http://schemas.microsoft.com/office/excel/2006/main">
          <x14:cfRule type="cellIs" priority="91" stopIfTrue="1" operator="equal" id="{A2FEB0A4-BF0B-4A22-BB97-08BB7CC9963D}">
            <xm:f>'PHV-Daten'!#REF!</xm:f>
            <x14:dxf>
              <fill>
                <patternFill>
                  <bgColor indexed="22"/>
                </patternFill>
              </fill>
            </x14:dxf>
          </x14:cfRule>
          <xm:sqref>ER183 ER185</xm:sqref>
        </x14:conditionalFormatting>
        <x14:conditionalFormatting xmlns:xm="http://schemas.microsoft.com/office/excel/2006/main">
          <x14:cfRule type="cellIs" priority="90" stopIfTrue="1" operator="equal" id="{06762DFA-63AC-49FE-83F4-290EE2AAD00F}">
            <xm:f>'PHV-Daten'!#REF!</xm:f>
            <x14:dxf>
              <fill>
                <patternFill>
                  <bgColor indexed="22"/>
                </patternFill>
              </fill>
            </x14:dxf>
          </x14:cfRule>
          <xm:sqref>ER120</xm:sqref>
        </x14:conditionalFormatting>
        <x14:conditionalFormatting xmlns:xm="http://schemas.microsoft.com/office/excel/2006/main">
          <x14:cfRule type="cellIs" priority="89" stopIfTrue="1" operator="equal" id="{8B14D87B-E64A-48EE-8B03-5EA9A3F90C67}">
            <xm:f>'PHV-Daten'!#REF!</xm:f>
            <x14:dxf>
              <fill>
                <patternFill>
                  <bgColor indexed="22"/>
                </patternFill>
              </fill>
            </x14:dxf>
          </x14:cfRule>
          <xm:sqref>AW238 AW209 AW143 AW135:AW136 AW145 AW139 AW230</xm:sqref>
        </x14:conditionalFormatting>
        <x14:conditionalFormatting xmlns:xm="http://schemas.microsoft.com/office/excel/2006/main">
          <x14:cfRule type="cellIs" priority="88" stopIfTrue="1" operator="equal" id="{0C426CF9-3FB2-44AC-A90E-F2F8110405A5}">
            <xm:f>'PHV-Daten'!#REF!</xm:f>
            <x14:dxf>
              <fill>
                <patternFill>
                  <bgColor indexed="22"/>
                </patternFill>
              </fill>
            </x14:dxf>
          </x14:cfRule>
          <xm:sqref>AX238 AX209 AX143 AX135:AX136 AX145 AX139</xm:sqref>
        </x14:conditionalFormatting>
        <x14:conditionalFormatting xmlns:xm="http://schemas.microsoft.com/office/excel/2006/main">
          <x14:cfRule type="cellIs" priority="87" stopIfTrue="1" operator="equal" id="{B12695B9-AF2B-44B5-A927-D9B9B39F1356}">
            <xm:f>'PHV-Daten'!#REF!</xm:f>
            <x14:dxf>
              <fill>
                <patternFill>
                  <bgColor indexed="22"/>
                </patternFill>
              </fill>
            </x14:dxf>
          </x14:cfRule>
          <xm:sqref>W241:W242</xm:sqref>
        </x14:conditionalFormatting>
        <x14:conditionalFormatting xmlns:xm="http://schemas.microsoft.com/office/excel/2006/main">
          <x14:cfRule type="cellIs" priority="83" stopIfTrue="1" operator="equal" id="{F0BD05AC-7C75-4D98-8D54-372E21EDCDEE}">
            <xm:f>'PHV-Daten'!#REF!</xm:f>
            <x14:dxf>
              <fill>
                <patternFill>
                  <bgColor indexed="22"/>
                </patternFill>
              </fill>
            </x14:dxf>
          </x14:cfRule>
          <xm:sqref>W173</xm:sqref>
        </x14:conditionalFormatting>
        <x14:conditionalFormatting xmlns:xm="http://schemas.microsoft.com/office/excel/2006/main">
          <x14:cfRule type="cellIs" priority="86" stopIfTrue="1" operator="equal" id="{B657D34F-1164-4C86-8080-3534202DF9B9}">
            <xm:f>'PHV-Daten'!#REF!</xm:f>
            <x14:dxf>
              <fill>
                <patternFill>
                  <bgColor indexed="22"/>
                </patternFill>
              </fill>
            </x14:dxf>
          </x14:cfRule>
          <xm:sqref>W161</xm:sqref>
        </x14:conditionalFormatting>
        <x14:conditionalFormatting xmlns:xm="http://schemas.microsoft.com/office/excel/2006/main">
          <x14:cfRule type="cellIs" priority="85" stopIfTrue="1" operator="equal" id="{FB0B3E48-C571-496B-B1EA-3C601B8EF2CC}">
            <xm:f>'PHV-Daten'!#REF!</xm:f>
            <x14:dxf>
              <fill>
                <patternFill>
                  <bgColor indexed="22"/>
                </patternFill>
              </fill>
            </x14:dxf>
          </x14:cfRule>
          <xm:sqref>W133</xm:sqref>
        </x14:conditionalFormatting>
        <x14:conditionalFormatting xmlns:xm="http://schemas.microsoft.com/office/excel/2006/main">
          <x14:cfRule type="cellIs" priority="84" stopIfTrue="1" operator="equal" id="{8FC85475-814A-4842-9E8A-B3971FF9391A}">
            <xm:f>'PHV-Daten'!#REF!</xm:f>
            <x14:dxf>
              <fill>
                <patternFill>
                  <bgColor indexed="22"/>
                </patternFill>
              </fill>
            </x14:dxf>
          </x14:cfRule>
          <xm:sqref>W135:W136</xm:sqref>
        </x14:conditionalFormatting>
        <x14:conditionalFormatting xmlns:xm="http://schemas.microsoft.com/office/excel/2006/main">
          <x14:cfRule type="cellIs" priority="82" stopIfTrue="1" operator="equal" id="{E89C8409-100E-4470-A46D-FCB2235518AE}">
            <xm:f>'PHV-Daten'!#REF!</xm:f>
            <x14:dxf>
              <fill>
                <patternFill>
                  <bgColor indexed="22"/>
                </patternFill>
              </fill>
            </x14:dxf>
          </x14:cfRule>
          <xm:sqref>W177</xm:sqref>
        </x14:conditionalFormatting>
        <x14:conditionalFormatting xmlns:xm="http://schemas.microsoft.com/office/excel/2006/main">
          <x14:cfRule type="cellIs" priority="81" stopIfTrue="1" operator="equal" id="{F20ED838-80D2-4A2E-B42C-5F62A25A869E}">
            <xm:f>'PHV-Daten'!#REF!</xm:f>
            <x14:dxf>
              <fill>
                <patternFill>
                  <bgColor indexed="22"/>
                </patternFill>
              </fill>
            </x14:dxf>
          </x14:cfRule>
          <xm:sqref>W163</xm:sqref>
        </x14:conditionalFormatting>
        <x14:conditionalFormatting xmlns:xm="http://schemas.microsoft.com/office/excel/2006/main">
          <x14:cfRule type="cellIs" priority="80" stopIfTrue="1" operator="equal" id="{D1E2C034-5F77-44F6-A47D-9CFC8B73CF8E}">
            <xm:f>'PHV-Daten'!#REF!</xm:f>
            <x14:dxf>
              <fill>
                <patternFill>
                  <bgColor indexed="22"/>
                </patternFill>
              </fill>
            </x14:dxf>
          </x14:cfRule>
          <xm:sqref>W171</xm:sqref>
        </x14:conditionalFormatting>
        <x14:conditionalFormatting xmlns:xm="http://schemas.microsoft.com/office/excel/2006/main">
          <x14:cfRule type="cellIs" priority="79" stopIfTrue="1" operator="equal" id="{E201AA80-18D0-49E6-BC3D-F549CBFBA2D5}">
            <xm:f>'PHV-Daten'!#REF!</xm:f>
            <x14:dxf>
              <fill>
                <patternFill>
                  <bgColor indexed="22"/>
                </patternFill>
              </fill>
            </x14:dxf>
          </x14:cfRule>
          <xm:sqref>W169</xm:sqref>
        </x14:conditionalFormatting>
        <x14:conditionalFormatting xmlns:xm="http://schemas.microsoft.com/office/excel/2006/main">
          <x14:cfRule type="cellIs" priority="78" stopIfTrue="1" operator="equal" id="{7E44C6F3-73D7-4DA5-AA69-C9F2CB9D02C7}">
            <xm:f>'PHV-Daten'!#REF!</xm:f>
            <x14:dxf>
              <fill>
                <patternFill>
                  <bgColor indexed="22"/>
                </patternFill>
              </fill>
            </x14:dxf>
          </x14:cfRule>
          <xm:sqref>W165</xm:sqref>
        </x14:conditionalFormatting>
        <x14:conditionalFormatting xmlns:xm="http://schemas.microsoft.com/office/excel/2006/main">
          <x14:cfRule type="cellIs" priority="77" stopIfTrue="1" operator="equal" id="{764D7278-AE87-47AA-A63F-F22783AD2926}">
            <xm:f>'PHV-Daten'!#REF!</xm:f>
            <x14:dxf>
              <fill>
                <patternFill>
                  <bgColor indexed="22"/>
                </patternFill>
              </fill>
            </x14:dxf>
          </x14:cfRule>
          <xm:sqref>W167</xm:sqref>
        </x14:conditionalFormatting>
        <x14:conditionalFormatting xmlns:xm="http://schemas.microsoft.com/office/excel/2006/main">
          <x14:cfRule type="cellIs" priority="76" stopIfTrue="1" operator="equal" id="{58F009EA-966B-4717-AB3D-B34B83434675}">
            <xm:f>'PHV-Daten'!#REF!</xm:f>
            <x14:dxf>
              <fill>
                <patternFill>
                  <bgColor indexed="22"/>
                </patternFill>
              </fill>
            </x14:dxf>
          </x14:cfRule>
          <xm:sqref>W131</xm:sqref>
        </x14:conditionalFormatting>
        <x14:conditionalFormatting xmlns:xm="http://schemas.microsoft.com/office/excel/2006/main">
          <x14:cfRule type="cellIs" priority="75" stopIfTrue="1" operator="equal" id="{AD6FAECA-0EA4-45DE-B666-444BEBC8A0E0}">
            <xm:f>'PHV-Daten'!#REF!</xm:f>
            <x14:dxf>
              <fill>
                <patternFill>
                  <bgColor indexed="22"/>
                </patternFill>
              </fill>
            </x14:dxf>
          </x14:cfRule>
          <xm:sqref>Y241:Y242</xm:sqref>
        </x14:conditionalFormatting>
        <x14:conditionalFormatting xmlns:xm="http://schemas.microsoft.com/office/excel/2006/main">
          <x14:cfRule type="cellIs" priority="74" stopIfTrue="1" operator="equal" id="{1E5F0BC2-2D1F-40E5-8646-02584052961C}">
            <xm:f>'PHV-Daten'!#REF!</xm:f>
            <x14:dxf>
              <fill>
                <patternFill>
                  <bgColor indexed="22"/>
                </patternFill>
              </fill>
            </x14:dxf>
          </x14:cfRule>
          <xm:sqref>U241:U242</xm:sqref>
        </x14:conditionalFormatting>
        <x14:conditionalFormatting xmlns:xm="http://schemas.microsoft.com/office/excel/2006/main">
          <x14:cfRule type="cellIs" priority="73" stopIfTrue="1" operator="equal" id="{87D4CBA6-BD9A-4F26-B2FF-DC7D60EB5D86}">
            <xm:f>'PHV-Daten'!#REF!</xm:f>
            <x14:dxf>
              <fill>
                <patternFill>
                  <bgColor indexed="22"/>
                </patternFill>
              </fill>
            </x14:dxf>
          </x14:cfRule>
          <xm:sqref>U213</xm:sqref>
        </x14:conditionalFormatting>
        <x14:conditionalFormatting xmlns:xm="http://schemas.microsoft.com/office/excel/2006/main">
          <x14:cfRule type="cellIs" priority="72" stopIfTrue="1" operator="equal" id="{A3A77FE4-39A9-49DC-ABCA-4090D545548F}">
            <xm:f>'PHV-Daten'!#REF!</xm:f>
            <x14:dxf>
              <fill>
                <patternFill>
                  <bgColor indexed="22"/>
                </patternFill>
              </fill>
            </x14:dxf>
          </x14:cfRule>
          <xm:sqref>I241:I242</xm:sqref>
        </x14:conditionalFormatting>
        <x14:conditionalFormatting xmlns:xm="http://schemas.microsoft.com/office/excel/2006/main">
          <x14:cfRule type="cellIs" priority="71" stopIfTrue="1" operator="equal" id="{75FD4715-3619-4EF8-A87E-D219507CBBE6}">
            <xm:f>'PHV-Daten'!#REF!</xm:f>
            <x14:dxf>
              <fill>
                <patternFill>
                  <bgColor indexed="22"/>
                </patternFill>
              </fill>
            </x14:dxf>
          </x14:cfRule>
          <xm:sqref>I221 I118</xm:sqref>
        </x14:conditionalFormatting>
        <x14:conditionalFormatting xmlns:xm="http://schemas.microsoft.com/office/excel/2006/main">
          <x14:cfRule type="cellIs" priority="70" stopIfTrue="1" operator="equal" id="{BA67B489-707C-45D2-92A4-8E3DFE2DA23E}">
            <xm:f>'PHV-Daten'!#REF!</xm:f>
            <x14:dxf>
              <fill>
                <patternFill>
                  <bgColor indexed="22"/>
                </patternFill>
              </fill>
            </x14:dxf>
          </x14:cfRule>
          <xm:sqref>I160</xm:sqref>
        </x14:conditionalFormatting>
        <x14:conditionalFormatting xmlns:xm="http://schemas.microsoft.com/office/excel/2006/main">
          <x14:cfRule type="cellIs" priority="69" stopIfTrue="1" operator="equal" id="{EC4748BF-E521-4290-9B1F-D6222703E33B}">
            <xm:f>'PHV-Daten'!#REF!</xm:f>
            <x14:dxf>
              <fill>
                <patternFill>
                  <bgColor indexed="22"/>
                </patternFill>
              </fill>
            </x14:dxf>
          </x14:cfRule>
          <xm:sqref>I219</xm:sqref>
        </x14:conditionalFormatting>
        <x14:conditionalFormatting xmlns:xm="http://schemas.microsoft.com/office/excel/2006/main">
          <x14:cfRule type="cellIs" priority="68" stopIfTrue="1" operator="equal" id="{6B955B13-D8CD-48EB-B769-1F9CDF13FA49}">
            <xm:f>'PHV-Daten'!#REF!</xm:f>
            <x14:dxf>
              <fill>
                <patternFill>
                  <bgColor indexed="22"/>
                </patternFill>
              </fill>
            </x14:dxf>
          </x14:cfRule>
          <xm:sqref>I209</xm:sqref>
        </x14:conditionalFormatting>
        <x14:conditionalFormatting xmlns:xm="http://schemas.microsoft.com/office/excel/2006/main">
          <x14:cfRule type="cellIs" priority="67" stopIfTrue="1" operator="equal" id="{152F2E7F-F42B-4714-A085-F5D093190AB9}">
            <xm:f>'PHV-Daten'!#REF!</xm:f>
            <x14:dxf>
              <fill>
                <patternFill>
                  <bgColor indexed="22"/>
                </patternFill>
              </fill>
            </x14:dxf>
          </x14:cfRule>
          <xm:sqref>I213</xm:sqref>
        </x14:conditionalFormatting>
        <x14:conditionalFormatting xmlns:xm="http://schemas.microsoft.com/office/excel/2006/main">
          <x14:cfRule type="cellIs" priority="66" stopIfTrue="1" operator="equal" id="{3918BC18-2830-4A94-9F31-8232869C1860}">
            <xm:f>'PHV-Daten'!#REF!</xm:f>
            <x14:dxf>
              <fill>
                <patternFill>
                  <bgColor indexed="22"/>
                </patternFill>
              </fill>
            </x14:dxf>
          </x14:cfRule>
          <xm:sqref>I166</xm:sqref>
        </x14:conditionalFormatting>
        <x14:conditionalFormatting xmlns:xm="http://schemas.microsoft.com/office/excel/2006/main">
          <x14:cfRule type="cellIs" priority="65" stopIfTrue="1" operator="equal" id="{447DDD3C-0E5A-4B7C-BF30-8232156BDB65}">
            <xm:f>'PHV-Daten'!#REF!</xm:f>
            <x14:dxf>
              <fill>
                <patternFill>
                  <bgColor indexed="22"/>
                </patternFill>
              </fill>
            </x14:dxf>
          </x14:cfRule>
          <xm:sqref>I227</xm:sqref>
        </x14:conditionalFormatting>
        <x14:conditionalFormatting xmlns:xm="http://schemas.microsoft.com/office/excel/2006/main">
          <x14:cfRule type="cellIs" priority="64" stopIfTrue="1" operator="equal" id="{9ECB21A7-FDCE-483D-9FEC-96158212C5F8}">
            <xm:f>'PHV-Daten'!#REF!</xm:f>
            <x14:dxf>
              <fill>
                <patternFill>
                  <bgColor indexed="22"/>
                </patternFill>
              </fill>
            </x14:dxf>
          </x14:cfRule>
          <xm:sqref>I245</xm:sqref>
        </x14:conditionalFormatting>
        <x14:conditionalFormatting xmlns:xm="http://schemas.microsoft.com/office/excel/2006/main">
          <x14:cfRule type="cellIs" priority="63" stopIfTrue="1" operator="equal" id="{AC72983E-CB8D-4827-82F0-990E9E6BEB98}">
            <xm:f>'PHV-Daten'!#REF!</xm:f>
            <x14:dxf>
              <fill>
                <patternFill>
                  <bgColor indexed="22"/>
                </patternFill>
              </fill>
            </x14:dxf>
          </x14:cfRule>
          <xm:sqref>L241:L242</xm:sqref>
        </x14:conditionalFormatting>
        <x14:conditionalFormatting xmlns:xm="http://schemas.microsoft.com/office/excel/2006/main">
          <x14:cfRule type="cellIs" priority="62" stopIfTrue="1" operator="equal" id="{BD424B84-B952-443B-A130-68D27FE9471E}">
            <xm:f>'PHV-Daten'!#REF!</xm:f>
            <x14:dxf>
              <fill>
                <patternFill>
                  <bgColor indexed="22"/>
                </patternFill>
              </fill>
            </x14:dxf>
          </x14:cfRule>
          <xm:sqref>L213 L118</xm:sqref>
        </x14:conditionalFormatting>
        <x14:conditionalFormatting xmlns:xm="http://schemas.microsoft.com/office/excel/2006/main">
          <x14:cfRule type="cellIs" priority="61" stopIfTrue="1" operator="equal" id="{91622258-1986-4C60-9362-852E6122ADBD}">
            <xm:f>'PHV-Daten'!#REF!</xm:f>
            <x14:dxf>
              <fill>
                <patternFill>
                  <bgColor indexed="22"/>
                </patternFill>
              </fill>
            </x14:dxf>
          </x14:cfRule>
          <xm:sqref>L160</xm:sqref>
        </x14:conditionalFormatting>
        <x14:conditionalFormatting xmlns:xm="http://schemas.microsoft.com/office/excel/2006/main">
          <x14:cfRule type="cellIs" priority="60" stopIfTrue="1" operator="equal" id="{4ADFBF90-7EF4-44E6-B7E9-ED88C04F8F3C}">
            <xm:f>'PHV-Daten'!#REF!</xm:f>
            <x14:dxf>
              <fill>
                <patternFill>
                  <bgColor indexed="22"/>
                </patternFill>
              </fill>
            </x14:dxf>
          </x14:cfRule>
          <xm:sqref>L219</xm:sqref>
        </x14:conditionalFormatting>
        <x14:conditionalFormatting xmlns:xm="http://schemas.microsoft.com/office/excel/2006/main">
          <x14:cfRule type="cellIs" priority="59" stopIfTrue="1" operator="equal" id="{BA9701B5-CB1D-4A2D-BC29-A7C05456F903}">
            <xm:f>'PHV-Daten'!#REF!</xm:f>
            <x14:dxf>
              <fill>
                <patternFill>
                  <bgColor indexed="22"/>
                </patternFill>
              </fill>
            </x14:dxf>
          </x14:cfRule>
          <xm:sqref>L209</xm:sqref>
        </x14:conditionalFormatting>
        <x14:conditionalFormatting xmlns:xm="http://schemas.microsoft.com/office/excel/2006/main">
          <x14:cfRule type="cellIs" priority="58" stopIfTrue="1" operator="equal" id="{9F207883-DF5F-4D17-9901-6708CA94A259}">
            <xm:f>'PHV-Daten'!#REF!</xm:f>
            <x14:dxf>
              <fill>
                <patternFill>
                  <bgColor indexed="22"/>
                </patternFill>
              </fill>
            </x14:dxf>
          </x14:cfRule>
          <xm:sqref>L227</xm:sqref>
        </x14:conditionalFormatting>
        <x14:conditionalFormatting xmlns:xm="http://schemas.microsoft.com/office/excel/2006/main">
          <x14:cfRule type="cellIs" priority="57" stopIfTrue="1" operator="equal" id="{9D88F5EB-6BCC-4960-AC00-C9F57BBCEA76}">
            <xm:f>'PHV-Daten'!#REF!</xm:f>
            <x14:dxf>
              <fill>
                <patternFill>
                  <bgColor indexed="22"/>
                </patternFill>
              </fill>
            </x14:dxf>
          </x14:cfRule>
          <xm:sqref>L245</xm:sqref>
        </x14:conditionalFormatting>
        <x14:conditionalFormatting xmlns:xm="http://schemas.microsoft.com/office/excel/2006/main">
          <x14:cfRule type="cellIs" priority="56" stopIfTrue="1" operator="equal" id="{CCE4A28F-85B7-4D7D-975E-B3F73F3EFFE8}">
            <xm:f>'PHV-Daten'!#REF!</xm:f>
            <x14:dxf>
              <fill>
                <patternFill>
                  <bgColor indexed="22"/>
                </patternFill>
              </fill>
            </x14:dxf>
          </x14:cfRule>
          <xm:sqref>L108</xm:sqref>
        </x14:conditionalFormatting>
        <x14:conditionalFormatting xmlns:xm="http://schemas.microsoft.com/office/excel/2006/main">
          <x14:cfRule type="cellIs" priority="55" stopIfTrue="1" operator="equal" id="{5E842F62-D30B-4824-BF44-267D9383E66F}">
            <xm:f>'PHV-Daten'!#REF!</xm:f>
            <x14:dxf>
              <fill>
                <patternFill>
                  <bgColor indexed="22"/>
                </patternFill>
              </fill>
            </x14:dxf>
          </x14:cfRule>
          <xm:sqref>L166</xm:sqref>
        </x14:conditionalFormatting>
        <x14:conditionalFormatting xmlns:xm="http://schemas.microsoft.com/office/excel/2006/main">
          <x14:cfRule type="cellIs" priority="54" stopIfTrue="1" operator="equal" id="{2741D1E3-72DE-4FBD-8AD1-7B2130543681}">
            <xm:f>'PHV-Daten'!#REF!</xm:f>
            <x14:dxf>
              <fill>
                <patternFill>
                  <bgColor indexed="22"/>
                </patternFill>
              </fill>
            </x14:dxf>
          </x14:cfRule>
          <xm:sqref>N219 N241:N242</xm:sqref>
        </x14:conditionalFormatting>
        <x14:conditionalFormatting xmlns:xm="http://schemas.microsoft.com/office/excel/2006/main">
          <x14:cfRule type="cellIs" priority="53" stopIfTrue="1" operator="equal" id="{8395FB0C-C6F1-4035-983A-7D41D612CF08}">
            <xm:f>'PHV-Daten'!#REF!</xm:f>
            <x14:dxf>
              <fill>
                <patternFill>
                  <bgColor indexed="22"/>
                </patternFill>
              </fill>
            </x14:dxf>
          </x14:cfRule>
          <xm:sqref>N118</xm:sqref>
        </x14:conditionalFormatting>
        <x14:conditionalFormatting xmlns:xm="http://schemas.microsoft.com/office/excel/2006/main">
          <x14:cfRule type="cellIs" priority="52" stopIfTrue="1" operator="equal" id="{B78F5722-7470-48D2-B5B1-8DB229218C48}">
            <xm:f>'PHV-Daten'!#REF!</xm:f>
            <x14:dxf>
              <fill>
                <patternFill>
                  <bgColor indexed="22"/>
                </patternFill>
              </fill>
            </x14:dxf>
          </x14:cfRule>
          <xm:sqref>N209</xm:sqref>
        </x14:conditionalFormatting>
        <x14:conditionalFormatting xmlns:xm="http://schemas.microsoft.com/office/excel/2006/main">
          <x14:cfRule type="cellIs" priority="51" stopIfTrue="1" operator="equal" id="{EB5013EF-EC8C-4211-AA2D-05FBE0816DEC}">
            <xm:f>'PHV-Daten'!#REF!</xm:f>
            <x14:dxf>
              <fill>
                <patternFill>
                  <bgColor indexed="22"/>
                </patternFill>
              </fill>
            </x14:dxf>
          </x14:cfRule>
          <xm:sqref>N213</xm:sqref>
        </x14:conditionalFormatting>
        <x14:conditionalFormatting xmlns:xm="http://schemas.microsoft.com/office/excel/2006/main">
          <x14:cfRule type="cellIs" priority="50" stopIfTrue="1" operator="equal" id="{9D948E83-A7F3-494D-AF67-43C038D1CF0B}">
            <xm:f>'PHV-Daten'!#REF!</xm:f>
            <x14:dxf>
              <fill>
                <patternFill>
                  <bgColor indexed="22"/>
                </patternFill>
              </fill>
            </x14:dxf>
          </x14:cfRule>
          <xm:sqref>N160</xm:sqref>
        </x14:conditionalFormatting>
        <x14:conditionalFormatting xmlns:xm="http://schemas.microsoft.com/office/excel/2006/main">
          <x14:cfRule type="cellIs" priority="49" stopIfTrue="1" operator="equal" id="{F32240F7-185D-4295-9815-05330636E700}">
            <xm:f>'PHV-Daten'!#REF!</xm:f>
            <x14:dxf>
              <fill>
                <patternFill>
                  <bgColor indexed="22"/>
                </patternFill>
              </fill>
            </x14:dxf>
          </x14:cfRule>
          <xm:sqref>N227</xm:sqref>
        </x14:conditionalFormatting>
        <x14:conditionalFormatting xmlns:xm="http://schemas.microsoft.com/office/excel/2006/main">
          <x14:cfRule type="cellIs" priority="48" stopIfTrue="1" operator="equal" id="{D49F1AA8-955F-4C3D-B333-1E9BE78500B6}">
            <xm:f>'PHV-Daten'!#REF!</xm:f>
            <x14:dxf>
              <fill>
                <patternFill>
                  <bgColor indexed="22"/>
                </patternFill>
              </fill>
            </x14:dxf>
          </x14:cfRule>
          <xm:sqref>N245</xm:sqref>
        </x14:conditionalFormatting>
        <x14:conditionalFormatting xmlns:xm="http://schemas.microsoft.com/office/excel/2006/main">
          <x14:cfRule type="cellIs" priority="47" stopIfTrue="1" operator="equal" id="{2246C62E-2A72-415A-A974-D0C973EEBCC7}">
            <xm:f>'PHV-Daten'!#REF!</xm:f>
            <x14:dxf>
              <fill>
                <patternFill>
                  <bgColor indexed="22"/>
                </patternFill>
              </fill>
            </x14:dxf>
          </x14:cfRule>
          <xm:sqref>N166</xm:sqref>
        </x14:conditionalFormatting>
        <x14:conditionalFormatting xmlns:xm="http://schemas.microsoft.com/office/excel/2006/main">
          <x14:cfRule type="cellIs" priority="46" stopIfTrue="1" operator="equal" id="{6819610B-6A3B-4227-9F5D-8335782A781E}">
            <xm:f>'PHV-Daten'!#REF!</xm:f>
            <x14:dxf>
              <fill>
                <patternFill>
                  <bgColor indexed="22"/>
                </patternFill>
              </fill>
            </x14:dxf>
          </x14:cfRule>
          <xm:sqref>E217 E215 E221:E224 E219 E241:E242</xm:sqref>
        </x14:conditionalFormatting>
        <x14:conditionalFormatting xmlns:xm="http://schemas.microsoft.com/office/excel/2006/main">
          <x14:cfRule type="cellIs" priority="45" stopIfTrue="1" operator="equal" id="{A2042249-ABE3-4EFA-9466-44113DC25CDC}">
            <xm:f>'PHV-Daten'!#REF!</xm:f>
            <x14:dxf>
              <fill>
                <patternFill>
                  <bgColor indexed="22"/>
                </patternFill>
              </fill>
            </x14:dxf>
          </x14:cfRule>
          <xm:sqref>E118</xm:sqref>
        </x14:conditionalFormatting>
        <x14:conditionalFormatting xmlns:xm="http://schemas.microsoft.com/office/excel/2006/main">
          <x14:cfRule type="cellIs" priority="44" stopIfTrue="1" operator="equal" id="{1779AA19-4C76-4C50-8A91-C865818797BD}">
            <xm:f>'PHV-Daten'!#REF!</xm:f>
            <x14:dxf>
              <fill>
                <patternFill>
                  <bgColor indexed="22"/>
                </patternFill>
              </fill>
            </x14:dxf>
          </x14:cfRule>
          <xm:sqref>E227</xm:sqref>
        </x14:conditionalFormatting>
        <x14:conditionalFormatting xmlns:xm="http://schemas.microsoft.com/office/excel/2006/main">
          <x14:cfRule type="cellIs" priority="43" stopIfTrue="1" operator="equal" id="{4A71B6C8-87CA-409C-B1D7-4014BA4B37E7}">
            <xm:f>'PHV-Daten'!#REF!</xm:f>
            <x14:dxf>
              <fill>
                <patternFill>
                  <bgColor indexed="22"/>
                </patternFill>
              </fill>
            </x14:dxf>
          </x14:cfRule>
          <xm:sqref>F219 F241:F242</xm:sqref>
        </x14:conditionalFormatting>
        <x14:conditionalFormatting xmlns:xm="http://schemas.microsoft.com/office/excel/2006/main">
          <x14:cfRule type="cellIs" priority="42" stopIfTrue="1" operator="equal" id="{5807CD4A-2AFD-49D6-A92C-6850E0D8C374}">
            <xm:f>'PHV-Daten'!#REF!</xm:f>
            <x14:dxf>
              <fill>
                <patternFill>
                  <bgColor indexed="22"/>
                </patternFill>
              </fill>
            </x14:dxf>
          </x14:cfRule>
          <xm:sqref>F118 F221</xm:sqref>
        </x14:conditionalFormatting>
        <x14:conditionalFormatting xmlns:xm="http://schemas.microsoft.com/office/excel/2006/main">
          <x14:cfRule type="cellIs" priority="39" stopIfTrue="1" operator="equal" id="{24D64076-BA80-4F75-8D7A-C2E1E5464483}">
            <xm:f>'PHV-Daten'!#REF!</xm:f>
            <x14:dxf>
              <fill>
                <patternFill>
                  <bgColor indexed="22"/>
                </patternFill>
              </fill>
            </x14:dxf>
          </x14:cfRule>
          <xm:sqref>F227</xm:sqref>
        </x14:conditionalFormatting>
        <x14:conditionalFormatting xmlns:xm="http://schemas.microsoft.com/office/excel/2006/main">
          <x14:cfRule type="cellIs" priority="41" stopIfTrue="1" operator="equal" id="{97F12257-EE2E-4D62-B7CE-034D1AD6B6C5}">
            <xm:f>'PHV-Daten'!#REF!</xm:f>
            <x14:dxf>
              <fill>
                <patternFill>
                  <bgColor indexed="22"/>
                </patternFill>
              </fill>
            </x14:dxf>
          </x14:cfRule>
          <xm:sqref>F209</xm:sqref>
        </x14:conditionalFormatting>
        <x14:conditionalFormatting xmlns:xm="http://schemas.microsoft.com/office/excel/2006/main">
          <x14:cfRule type="cellIs" priority="40" stopIfTrue="1" operator="equal" id="{E2C83667-EAED-4338-ACAB-7AF293CC4340}">
            <xm:f>'PHV-Daten'!#REF!</xm:f>
            <x14:dxf>
              <fill>
                <patternFill>
                  <bgColor indexed="22"/>
                </patternFill>
              </fill>
            </x14:dxf>
          </x14:cfRule>
          <xm:sqref>F213</xm:sqref>
        </x14:conditionalFormatting>
        <x14:conditionalFormatting xmlns:xm="http://schemas.microsoft.com/office/excel/2006/main">
          <x14:cfRule type="cellIs" priority="38" stopIfTrue="1" operator="equal" id="{351FBF2A-E4AF-4556-B0BE-CD06B84998D9}">
            <xm:f>'PHV-Daten'!#REF!</xm:f>
            <x14:dxf>
              <fill>
                <patternFill>
                  <bgColor indexed="22"/>
                </patternFill>
              </fill>
            </x14:dxf>
          </x14:cfRule>
          <xm:sqref>F166</xm:sqref>
        </x14:conditionalFormatting>
        <x14:conditionalFormatting xmlns:xm="http://schemas.microsoft.com/office/excel/2006/main">
          <x14:cfRule type="cellIs" priority="37" stopIfTrue="1" operator="equal" id="{5B4C4DBA-7811-488E-803E-B1B379DE81F9}">
            <xm:f>'PHV-Daten'!#REF!</xm:f>
            <x14:dxf>
              <fill>
                <patternFill>
                  <bgColor indexed="22"/>
                </patternFill>
              </fill>
            </x14:dxf>
          </x14:cfRule>
          <xm:sqref>G221 G227 G241:G242 G219</xm:sqref>
        </x14:conditionalFormatting>
        <x14:conditionalFormatting xmlns:xm="http://schemas.microsoft.com/office/excel/2006/main">
          <x14:cfRule type="cellIs" priority="36" stopIfTrue="1" operator="equal" id="{B32C0502-303F-49E1-8727-C73B00F2AA99}">
            <xm:f>'PHV-Daten'!#REF!</xm:f>
            <x14:dxf>
              <fill>
                <patternFill>
                  <bgColor indexed="22"/>
                </patternFill>
              </fill>
            </x14:dxf>
          </x14:cfRule>
          <xm:sqref>G118</xm:sqref>
        </x14:conditionalFormatting>
        <x14:conditionalFormatting xmlns:xm="http://schemas.microsoft.com/office/excel/2006/main">
          <x14:cfRule type="cellIs" priority="35" stopIfTrue="1" operator="equal" id="{1721F315-68CA-4F03-80E9-424E0329A911}">
            <xm:f>'PHV-Daten'!#REF!</xm:f>
            <x14:dxf>
              <fill>
                <patternFill>
                  <bgColor indexed="22"/>
                </patternFill>
              </fill>
            </x14:dxf>
          </x14:cfRule>
          <xm:sqref>G209</xm:sqref>
        </x14:conditionalFormatting>
        <x14:conditionalFormatting xmlns:xm="http://schemas.microsoft.com/office/excel/2006/main">
          <x14:cfRule type="cellIs" priority="34" stopIfTrue="1" operator="equal" id="{393D0D4B-A3A5-4C1B-9A5A-C93C4C686A3C}">
            <xm:f>'PHV-Daten'!#REF!</xm:f>
            <x14:dxf>
              <fill>
                <patternFill>
                  <bgColor indexed="22"/>
                </patternFill>
              </fill>
            </x14:dxf>
          </x14:cfRule>
          <xm:sqref>G166</xm:sqref>
        </x14:conditionalFormatting>
        <x14:conditionalFormatting xmlns:xm="http://schemas.microsoft.com/office/excel/2006/main">
          <x14:cfRule type="cellIs" priority="33" stopIfTrue="1" operator="equal" id="{5BA442B9-96CD-416E-9C99-0B40D450B73E}">
            <xm:f>'PHV-Daten'!#REF!</xm:f>
            <x14:dxf>
              <fill>
                <patternFill>
                  <bgColor indexed="22"/>
                </patternFill>
              </fill>
            </x14:dxf>
          </x14:cfRule>
          <xm:sqref>AL219 AL241:AL242</xm:sqref>
        </x14:conditionalFormatting>
        <x14:conditionalFormatting xmlns:xm="http://schemas.microsoft.com/office/excel/2006/main">
          <x14:cfRule type="cellIs" priority="31" stopIfTrue="1" operator="equal" id="{D379ADC3-6FE5-496B-BE10-6E6E8E30D4F1}">
            <xm:f>'PHV-Daten'!#REF!</xm:f>
            <x14:dxf>
              <fill>
                <patternFill>
                  <bgColor indexed="22"/>
                </patternFill>
              </fill>
            </x14:dxf>
          </x14:cfRule>
          <xm:sqref>AL221</xm:sqref>
        </x14:conditionalFormatting>
        <x14:conditionalFormatting xmlns:xm="http://schemas.microsoft.com/office/excel/2006/main">
          <x14:cfRule type="cellIs" priority="32" stopIfTrue="1" operator="equal" id="{54B25B59-375C-444F-ADC8-8944CF43DE52}">
            <xm:f>'PHV-Daten'!#REF!</xm:f>
            <x14:dxf>
              <fill>
                <patternFill>
                  <bgColor indexed="22"/>
                </patternFill>
              </fill>
            </x14:dxf>
          </x14:cfRule>
          <xm:sqref>AL118</xm:sqref>
        </x14:conditionalFormatting>
        <x14:conditionalFormatting xmlns:xm="http://schemas.microsoft.com/office/excel/2006/main">
          <x14:cfRule type="cellIs" priority="27" stopIfTrue="1" operator="equal" id="{3B177D19-920B-400D-8FC8-1ADF4C4F460D}">
            <xm:f>'PHV-Daten'!#REF!</xm:f>
            <x14:dxf>
              <fill>
                <patternFill>
                  <bgColor indexed="22"/>
                </patternFill>
              </fill>
            </x14:dxf>
          </x14:cfRule>
          <xm:sqref>AL227</xm:sqref>
        </x14:conditionalFormatting>
        <x14:conditionalFormatting xmlns:xm="http://schemas.microsoft.com/office/excel/2006/main">
          <x14:cfRule type="cellIs" priority="30" stopIfTrue="1" operator="equal" id="{BE7D9D3A-A1CA-47DE-A524-9064A014DDC8}">
            <xm:f>'PHV-Daten'!#REF!</xm:f>
            <x14:dxf>
              <fill>
                <patternFill>
                  <bgColor indexed="22"/>
                </patternFill>
              </fill>
            </x14:dxf>
          </x14:cfRule>
          <xm:sqref>AL209</xm:sqref>
        </x14:conditionalFormatting>
        <x14:conditionalFormatting xmlns:xm="http://schemas.microsoft.com/office/excel/2006/main">
          <x14:cfRule type="cellIs" priority="29" stopIfTrue="1" operator="equal" id="{2C7758B8-0FE4-4648-A588-269B82111A76}">
            <xm:f>'PHV-Daten'!#REF!</xm:f>
            <x14:dxf>
              <fill>
                <patternFill>
                  <bgColor indexed="22"/>
                </patternFill>
              </fill>
            </x14:dxf>
          </x14:cfRule>
          <xm:sqref>AL213</xm:sqref>
        </x14:conditionalFormatting>
        <x14:conditionalFormatting xmlns:xm="http://schemas.microsoft.com/office/excel/2006/main">
          <x14:cfRule type="cellIs" priority="28" stopIfTrue="1" operator="equal" id="{DB8FA697-AC35-4883-87FF-626043760ED4}">
            <xm:f>'PHV-Daten'!#REF!</xm:f>
            <x14:dxf>
              <fill>
                <patternFill>
                  <bgColor indexed="22"/>
                </patternFill>
              </fill>
            </x14:dxf>
          </x14:cfRule>
          <xm:sqref>AL166</xm:sqref>
        </x14:conditionalFormatting>
        <x14:conditionalFormatting xmlns:xm="http://schemas.microsoft.com/office/excel/2006/main">
          <x14:cfRule type="cellIs" priority="26" stopIfTrue="1" operator="equal" id="{046F3510-C0A0-4B01-AFE8-46868EDA9809}">
            <xm:f>'PHV-Daten'!#REF!</xm:f>
            <x14:dxf>
              <fill>
                <patternFill>
                  <bgColor indexed="22"/>
                </patternFill>
              </fill>
            </x14:dxf>
          </x14:cfRule>
          <xm:sqref>AJ182</xm:sqref>
        </x14:conditionalFormatting>
        <x14:conditionalFormatting xmlns:xm="http://schemas.microsoft.com/office/excel/2006/main">
          <x14:cfRule type="cellIs" priority="25" stopIfTrue="1" operator="equal" id="{E27E3680-E5DA-419C-BCDE-9D2DE9F0FF91}">
            <xm:f>'PHV-Daten'!#REF!</xm:f>
            <x14:dxf>
              <fill>
                <patternFill>
                  <bgColor indexed="22"/>
                </patternFill>
              </fill>
            </x14:dxf>
          </x14:cfRule>
          <xm:sqref>AJ168</xm:sqref>
        </x14:conditionalFormatting>
        <x14:conditionalFormatting xmlns:xm="http://schemas.microsoft.com/office/excel/2006/main">
          <x14:cfRule type="cellIs" priority="24" stopIfTrue="1" operator="equal" id="{BBACF2E1-6DC9-42A9-9022-C448F5DB061C}">
            <xm:f>'PHV-Daten'!#REF!</xm:f>
            <x14:dxf>
              <fill>
                <patternFill>
                  <bgColor indexed="22"/>
                </patternFill>
              </fill>
            </x14:dxf>
          </x14:cfRule>
          <xm:sqref>BM182</xm:sqref>
        </x14:conditionalFormatting>
        <x14:conditionalFormatting xmlns:xm="http://schemas.microsoft.com/office/excel/2006/main">
          <x14:cfRule type="cellIs" priority="23" stopIfTrue="1" operator="equal" id="{C7557AD6-46FC-44B9-8652-71137DD65663}">
            <xm:f>'PHV-Daten'!#REF!</xm:f>
            <x14:dxf>
              <fill>
                <patternFill>
                  <bgColor indexed="22"/>
                </patternFill>
              </fill>
            </x14:dxf>
          </x14:cfRule>
          <xm:sqref>BO182</xm:sqref>
        </x14:conditionalFormatting>
        <x14:conditionalFormatting xmlns:xm="http://schemas.microsoft.com/office/excel/2006/main">
          <x14:cfRule type="cellIs" priority="22" stopIfTrue="1" operator="equal" id="{886B13D3-076C-40D2-80B7-0A859A8D3CE5}">
            <xm:f>'PHV-Daten'!#REF!</xm:f>
            <x14:dxf>
              <fill>
                <patternFill>
                  <bgColor indexed="22"/>
                </patternFill>
              </fill>
            </x14:dxf>
          </x14:cfRule>
          <xm:sqref>AO182</xm:sqref>
        </x14:conditionalFormatting>
        <x14:conditionalFormatting xmlns:xm="http://schemas.microsoft.com/office/excel/2006/main">
          <x14:cfRule type="cellIs" priority="21" stopIfTrue="1" operator="equal" id="{7EA11EA6-CE12-4CB6-B049-26E05219DDF5}">
            <xm:f>'PHV-Daten'!#REF!</xm:f>
            <x14:dxf>
              <fill>
                <patternFill>
                  <bgColor indexed="22"/>
                </patternFill>
              </fill>
            </x14:dxf>
          </x14:cfRule>
          <xm:sqref>AO184</xm:sqref>
        </x14:conditionalFormatting>
        <x14:conditionalFormatting xmlns:xm="http://schemas.microsoft.com/office/excel/2006/main">
          <x14:cfRule type="cellIs" priority="20" stopIfTrue="1" operator="equal" id="{83491A43-5ABD-4C3F-ABB6-AE25A8C0665F}">
            <xm:f>'PHV-Daten'!#REF!</xm:f>
            <x14:dxf>
              <fill>
                <patternFill>
                  <bgColor indexed="22"/>
                </patternFill>
              </fill>
            </x14:dxf>
          </x14:cfRule>
          <xm:sqref>AO180</xm:sqref>
        </x14:conditionalFormatting>
        <x14:conditionalFormatting xmlns:xm="http://schemas.microsoft.com/office/excel/2006/main">
          <x14:cfRule type="cellIs" priority="19" stopIfTrue="1" operator="equal" id="{FDB27960-ED70-49AA-B279-7844CFA1E05F}">
            <xm:f>'PHV-Daten'!#REF!</xm:f>
            <x14:dxf>
              <fill>
                <patternFill>
                  <bgColor indexed="22"/>
                </patternFill>
              </fill>
            </x14:dxf>
          </x14:cfRule>
          <xm:sqref>BX182</xm:sqref>
        </x14:conditionalFormatting>
        <x14:conditionalFormatting xmlns:xm="http://schemas.microsoft.com/office/excel/2006/main">
          <x14:cfRule type="cellIs" priority="18" stopIfTrue="1" operator="equal" id="{19D048F9-50C2-45A5-9B2B-3C57705ACE45}">
            <xm:f>'PHV-Daten'!#REF!</xm:f>
            <x14:dxf>
              <fill>
                <patternFill>
                  <bgColor indexed="22"/>
                </patternFill>
              </fill>
            </x14:dxf>
          </x14:cfRule>
          <xm:sqref>BX166</xm:sqref>
        </x14:conditionalFormatting>
        <x14:conditionalFormatting xmlns:xm="http://schemas.microsoft.com/office/excel/2006/main">
          <x14:cfRule type="cellIs" priority="17" stopIfTrue="1" operator="equal" id="{D4AB6D38-659F-4997-A2FE-05ACB3E25232}">
            <xm:f>'PHV-Daten'!#REF!</xm:f>
            <x14:dxf>
              <fill>
                <patternFill>
                  <bgColor indexed="22"/>
                </patternFill>
              </fill>
            </x14:dxf>
          </x14:cfRule>
          <xm:sqref>CA182</xm:sqref>
        </x14:conditionalFormatting>
        <x14:conditionalFormatting xmlns:xm="http://schemas.microsoft.com/office/excel/2006/main">
          <x14:cfRule type="cellIs" priority="16" stopIfTrue="1" operator="equal" id="{43B992FB-C2EF-462A-A1E2-03DC08C36A69}">
            <xm:f>'PHV-Daten'!#REF!</xm:f>
            <x14:dxf>
              <fill>
                <patternFill>
                  <bgColor indexed="22"/>
                </patternFill>
              </fill>
            </x14:dxf>
          </x14:cfRule>
          <xm:sqref>CA166</xm:sqref>
        </x14:conditionalFormatting>
        <x14:conditionalFormatting xmlns:xm="http://schemas.microsoft.com/office/excel/2006/main">
          <x14:cfRule type="cellIs" priority="15" stopIfTrue="1" operator="equal" id="{B72A2EEA-5404-4706-AE2C-21E86744382D}">
            <xm:f>'PHV-Daten'!#REF!</xm:f>
            <x14:dxf>
              <fill>
                <patternFill>
                  <bgColor indexed="22"/>
                </patternFill>
              </fill>
            </x14:dxf>
          </x14:cfRule>
          <xm:sqref>CC182</xm:sqref>
        </x14:conditionalFormatting>
        <x14:conditionalFormatting xmlns:xm="http://schemas.microsoft.com/office/excel/2006/main">
          <x14:cfRule type="cellIs" priority="14" stopIfTrue="1" operator="equal" id="{5052D68C-67C6-4668-AAE0-F470C52303A3}">
            <xm:f>'PHV-Daten'!#REF!</xm:f>
            <x14:dxf>
              <fill>
                <patternFill>
                  <bgColor indexed="22"/>
                </patternFill>
              </fill>
            </x14:dxf>
          </x14:cfRule>
          <xm:sqref>CN182</xm:sqref>
        </x14:conditionalFormatting>
        <x14:conditionalFormatting xmlns:xm="http://schemas.microsoft.com/office/excel/2006/main">
          <x14:cfRule type="cellIs" priority="7" stopIfTrue="1" operator="equal" id="{46890D90-9426-4E40-8019-429C5AA16456}">
            <xm:f>'PHV-Daten'!#REF!</xm:f>
            <x14:dxf>
              <fill>
                <patternFill>
                  <bgColor indexed="22"/>
                </patternFill>
              </fill>
            </x14:dxf>
          </x14:cfRule>
          <xm:sqref>CO182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election activeCell="B1" sqref="B1"/>
    </sheetView>
  </sheetViews>
  <sheetFormatPr baseColWidth="10" defaultRowHeight="12.75"/>
  <cols>
    <col min="1" max="1" width="44.5703125" style="286" customWidth="1"/>
    <col min="2" max="2" width="21.7109375" style="288" customWidth="1"/>
  </cols>
  <sheetData>
    <row r="1" spans="1:6" ht="21" customHeight="1">
      <c r="A1" s="289" t="s">
        <v>8523</v>
      </c>
      <c r="B1" s="290" t="s">
        <v>8524</v>
      </c>
      <c r="C1" s="284"/>
      <c r="D1" s="284"/>
      <c r="E1" s="284"/>
      <c r="F1" s="284"/>
    </row>
    <row r="3" spans="1:6" ht="36.75" customHeight="1">
      <c r="A3" s="285" t="s">
        <v>8525</v>
      </c>
      <c r="B3" s="287" t="s">
        <v>8526</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7</vt:i4>
      </vt:variant>
    </vt:vector>
  </HeadingPairs>
  <TitlesOfParts>
    <vt:vector size="11" baseType="lpstr">
      <vt:lpstr>PHV-Druck</vt:lpstr>
      <vt:lpstr>PHV-Daten</vt:lpstr>
      <vt:lpstr>PHV-Archiv</vt:lpstr>
      <vt:lpstr>Neuerungen</vt:lpstr>
      <vt:lpstr>Auswahl1</vt:lpstr>
      <vt:lpstr>Auswahl2</vt:lpstr>
      <vt:lpstr>Auswahl3</vt:lpstr>
      <vt:lpstr>AuswMatrix</vt:lpstr>
      <vt:lpstr>'PHV-Druck'!Drucktitel</vt:lpstr>
      <vt:lpstr>Gesmatrix</vt:lpstr>
      <vt:lpstr>VergleichMatrix</vt:lpstr>
    </vt:vector>
  </TitlesOfParts>
  <Company>afm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Ringo Wilken</dc:creator>
  <cp:lastModifiedBy>Jennifer Bornier</cp:lastModifiedBy>
  <cp:lastPrinted>2021-07-01T11:58:08Z</cp:lastPrinted>
  <dcterms:created xsi:type="dcterms:W3CDTF">2006-03-21T16:51:38Z</dcterms:created>
  <dcterms:modified xsi:type="dcterms:W3CDTF">2021-07-01T12:00:43Z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489240632</vt:i4>
  </property>
  <property fmtid="{D5CDD505-2E9C-101B-9397-08002B2CF9AE}" pid="3" name="_EmailSubject">
    <vt:lpwstr/>
  </property>
  <property fmtid="{D5CDD505-2E9C-101B-9397-08002B2CF9AE}" pid="4" name="_AuthorEmail">
    <vt:lpwstr>boehm@afm-gruppe.de</vt:lpwstr>
  </property>
  <property fmtid="{D5CDD505-2E9C-101B-9397-08002B2CF9AE}" pid="5" name="_AuthorEmailDisplayName">
    <vt:lpwstr>Böhm, Andreas</vt:lpwstr>
  </property>
  <property fmtid="{D5CDD505-2E9C-101B-9397-08002B2CF9AE}" pid="6" name="_NewReviewCycle">
    <vt:lpwstr/>
  </property>
  <property fmtid="{D5CDD505-2E9C-101B-9397-08002B2CF9AE}" pid="7" name="_PreviousAdHocReviewCycleID">
    <vt:i4>1382306637</vt:i4>
  </property>
  <property fmtid="{D5CDD505-2E9C-101B-9397-08002B2CF9AE}" pid="8" name="_ReviewingToolsShownOnce">
    <vt:lpwstr/>
  </property>
</Properties>
</file>